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-15" yWindow="-15" windowWidth="21600" windowHeight="13740" tabRatio="627"/>
  </bookViews>
  <sheets>
    <sheet name="Balance Sheet" sheetId="23" r:id="rId1"/>
    <sheet name="income statement &amp; assumptions" sheetId="18" r:id="rId2"/>
    <sheet name="Other Info" sheetId="2" r:id="rId3"/>
    <sheet name="WACC" sheetId="19" r:id="rId4"/>
    <sheet name="cash flow projection" sheetId="20" r:id="rId5"/>
    <sheet name="Valuation" sheetId="21" r:id="rId6"/>
  </sheets>
  <calcPr calcId="12451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6" i="20"/>
  <c r="G26"/>
  <c r="F25"/>
  <c r="F11"/>
  <c r="G11"/>
  <c r="D6"/>
  <c r="E26" s="1"/>
  <c r="D26"/>
  <c r="D25"/>
  <c r="D11"/>
  <c r="D17"/>
  <c r="D15"/>
  <c r="D9"/>
  <c r="D10"/>
  <c r="D13"/>
  <c r="B9"/>
  <c r="B10"/>
  <c r="B11"/>
  <c r="E11" s="1"/>
  <c r="B17"/>
  <c r="I17" s="1"/>
  <c r="B25"/>
  <c r="I25" s="1"/>
  <c r="B26"/>
  <c r="I26" s="1"/>
  <c r="P27" i="18"/>
  <c r="O27"/>
  <c r="K27"/>
  <c r="K26"/>
  <c r="M26"/>
  <c r="P26"/>
  <c r="D25"/>
  <c r="F25"/>
  <c r="H25"/>
  <c r="J25"/>
  <c r="L25"/>
  <c r="R25"/>
  <c r="O26"/>
  <c r="G14"/>
  <c r="I14"/>
  <c r="E14"/>
  <c r="K14"/>
  <c r="E10"/>
  <c r="G10"/>
  <c r="I10"/>
  <c r="K10"/>
  <c r="M10"/>
  <c r="P10"/>
  <c r="K9"/>
  <c r="G9"/>
  <c r="E9"/>
  <c r="I9"/>
  <c r="M9"/>
  <c r="P9"/>
  <c r="O10"/>
  <c r="N10"/>
  <c r="N9"/>
  <c r="E8"/>
  <c r="O6"/>
  <c r="N6"/>
  <c r="E6"/>
  <c r="G6"/>
  <c r="I6"/>
  <c r="K6"/>
  <c r="M6"/>
  <c r="P6"/>
  <c r="M22"/>
  <c r="M23"/>
  <c r="M24"/>
  <c r="M27"/>
  <c r="O24"/>
  <c r="N24"/>
  <c r="N22"/>
  <c r="N20"/>
  <c r="N18"/>
  <c r="N17"/>
  <c r="N15"/>
  <c r="N14"/>
  <c r="N12"/>
  <c r="N8"/>
  <c r="M8"/>
  <c r="M12"/>
  <c r="M15"/>
  <c r="M14"/>
  <c r="M18"/>
  <c r="M17"/>
  <c r="M20"/>
  <c r="K20"/>
  <c r="K18"/>
  <c r="K17"/>
  <c r="K15"/>
  <c r="K12"/>
  <c r="K8"/>
  <c r="I8"/>
  <c r="I12"/>
  <c r="I15"/>
  <c r="I18"/>
  <c r="I17"/>
  <c r="I20"/>
  <c r="G20"/>
  <c r="G18"/>
  <c r="G17"/>
  <c r="G15"/>
  <c r="G12"/>
  <c r="G8"/>
  <c r="E20"/>
  <c r="P20"/>
  <c r="E18"/>
  <c r="P18"/>
  <c r="E17"/>
  <c r="P17"/>
  <c r="E15"/>
  <c r="P15"/>
  <c r="P14"/>
  <c r="E12"/>
  <c r="P8"/>
  <c r="P12"/>
  <c r="O22"/>
  <c r="O18"/>
  <c r="O15"/>
  <c r="O14"/>
  <c r="O9"/>
  <c r="O8"/>
  <c r="O17"/>
  <c r="O12"/>
  <c r="O20"/>
  <c r="B12" i="19"/>
  <c r="F17" i="20" l="1"/>
  <c r="G17"/>
  <c r="G25"/>
  <c r="E25"/>
  <c r="H17"/>
  <c r="H11"/>
  <c r="H25"/>
  <c r="H26"/>
  <c r="E17"/>
  <c r="I11"/>
</calcChain>
</file>

<file path=xl/sharedStrings.xml><?xml version="1.0" encoding="utf-8"?>
<sst xmlns="http://schemas.openxmlformats.org/spreadsheetml/2006/main" count="198" uniqueCount="163">
  <si>
    <t>Net Capital Spending</t>
    <phoneticPr fontId="1" type="noConversion"/>
  </si>
  <si>
    <t>Change in NWC</t>
    <phoneticPr fontId="10" type="noConversion"/>
  </si>
  <si>
    <t>of incremental sales</t>
    <phoneticPr fontId="10" type="noConversion"/>
  </si>
  <si>
    <t xml:space="preserve">   EBIT</t>
    <phoneticPr fontId="10" type="noConversion"/>
  </si>
  <si>
    <t xml:space="preserve">   Taxes</t>
    <phoneticPr fontId="10" type="noConversion"/>
  </si>
  <si>
    <t xml:space="preserve">   Depreciation and amortization</t>
    <phoneticPr fontId="10" type="noConversion"/>
  </si>
  <si>
    <t xml:space="preserve">Operating Cash Flows </t>
    <phoneticPr fontId="10" type="noConversion"/>
  </si>
  <si>
    <t>FREE CASH FLOW  (=OCF-NCS-Change in NWC)</t>
    <phoneticPr fontId="1" type="noConversion"/>
  </si>
  <si>
    <t>Notes for assumptions made</t>
    <phoneticPr fontId="10" type="noConversion"/>
  </si>
  <si>
    <t>Anheuser-Busch Annual Reports except the last three columns.</t>
    <phoneticPr fontId="10" type="noConversion"/>
  </si>
  <si>
    <t>No. of common shares O/S (millions)</t>
    <phoneticPr fontId="10" type="noConversion"/>
  </si>
  <si>
    <t>Deferred income taxes</t>
    <phoneticPr fontId="10" type="noConversion"/>
  </si>
  <si>
    <t>Other long term liabilities</t>
    <phoneticPr fontId="10" type="noConversion"/>
  </si>
  <si>
    <t>Shareholders' Equity</t>
    <phoneticPr fontId="10" type="noConversion"/>
  </si>
  <si>
    <t>Common stock, $1 par value, authorized 1.6 billion shares</t>
    <phoneticPr fontId="10" type="noConversion"/>
  </si>
  <si>
    <t>Capital in excess of par value</t>
    <phoneticPr fontId="10" type="noConversion"/>
  </si>
  <si>
    <t>Retained earnings</t>
    <phoneticPr fontId="10" type="noConversion"/>
  </si>
  <si>
    <t>Treasury stock, at cost</t>
    <phoneticPr fontId="10" type="noConversion"/>
  </si>
  <si>
    <t>Accumulated non-owner changes in shareholder equity</t>
    <phoneticPr fontId="10" type="noConversion"/>
  </si>
  <si>
    <t>Total shareholders' equity</t>
    <phoneticPr fontId="10" type="noConversion"/>
  </si>
  <si>
    <t>Commitments and contingencies</t>
    <phoneticPr fontId="10" type="noConversion"/>
  </si>
  <si>
    <t>Total liabilities and shareholders' equity</t>
    <phoneticPr fontId="10" type="noConversion"/>
  </si>
  <si>
    <t>-</t>
    <phoneticPr fontId="10" type="noConversion"/>
  </si>
  <si>
    <t>Exhibit2: Income Statement  and Assumptions</t>
    <phoneticPr fontId="10" type="noConversion"/>
  </si>
  <si>
    <t>(g) Estimated based on historical dividend payments.</t>
    <phoneticPr fontId="10" type="noConversion"/>
  </si>
  <si>
    <t>(a) Find relevant information from the "Other Info" tab.</t>
    <phoneticPr fontId="10" type="noConversion"/>
  </si>
  <si>
    <t>(a)</t>
    <phoneticPr fontId="10" type="noConversion"/>
  </si>
  <si>
    <t>Discounted Cash Flow Valuation Based on Constant Growth Assumption</t>
    <phoneticPr fontId="10" type="noConversion"/>
  </si>
  <si>
    <t>Exhibit1. Anheuser-Busch Balance Sheet (in Million $, except per share)</t>
    <phoneticPr fontId="10" type="noConversion"/>
  </si>
  <si>
    <t>Assets</t>
    <phoneticPr fontId="10" type="noConversion"/>
  </si>
  <si>
    <t>Dec.31 2006</t>
    <phoneticPr fontId="10" type="noConversion"/>
  </si>
  <si>
    <t>Dec.31 2007</t>
    <phoneticPr fontId="10" type="noConversion"/>
  </si>
  <si>
    <t>Current Assets</t>
    <phoneticPr fontId="10" type="noConversion"/>
  </si>
  <si>
    <t>Plant &amp; equipment, net</t>
    <phoneticPr fontId="10" type="noConversion"/>
  </si>
  <si>
    <t>Intangible assets, including goodwill</t>
    <phoneticPr fontId="10" type="noConversion"/>
  </si>
  <si>
    <t>Other assets</t>
    <phoneticPr fontId="10" type="noConversion"/>
  </si>
  <si>
    <t>Total Assets</t>
    <phoneticPr fontId="10" type="noConversion"/>
  </si>
  <si>
    <t>Liabilities and shareholders' equity</t>
    <phoneticPr fontId="10" type="noConversion"/>
  </si>
  <si>
    <t>Current liability</t>
    <phoneticPr fontId="10" type="noConversion"/>
  </si>
  <si>
    <t>Accounts payable</t>
    <phoneticPr fontId="10" type="noConversion"/>
  </si>
  <si>
    <t>Accrued salaries, wages and benefits</t>
    <phoneticPr fontId="10" type="noConversion"/>
  </si>
  <si>
    <t>Arrued taxes</t>
    <phoneticPr fontId="10" type="noConversion"/>
  </si>
  <si>
    <t xml:space="preserve"> Inventories</t>
    <phoneticPr fontId="10" type="noConversion"/>
  </si>
  <si>
    <t xml:space="preserve"> Other Current assets</t>
    <phoneticPr fontId="10" type="noConversion"/>
  </si>
  <si>
    <t xml:space="preserve"> Investments in affiliated companies</t>
    <phoneticPr fontId="10" type="noConversion"/>
  </si>
  <si>
    <t>Retirement benefits</t>
    <phoneticPr fontId="10" type="noConversion"/>
  </si>
  <si>
    <t>Debt</t>
    <phoneticPr fontId="10" type="noConversion"/>
  </si>
  <si>
    <t>Cash flows (millions)</t>
    <phoneticPr fontId="10" type="noConversion"/>
  </si>
  <si>
    <t>Free Cash Flows (with Terminal Value)</t>
    <phoneticPr fontId="10" type="noConversion"/>
  </si>
  <si>
    <t>Year</t>
    <phoneticPr fontId="10" type="noConversion"/>
  </si>
  <si>
    <t>Period</t>
    <phoneticPr fontId="10" type="noConversion"/>
  </si>
  <si>
    <t>Your Growth Rate Assumption for TV</t>
    <phoneticPr fontId="10" type="noConversion"/>
  </si>
  <si>
    <t>Common dividend paid per share (in $)</t>
    <phoneticPr fontId="10" type="noConversion"/>
  </si>
  <si>
    <t>(Millions of dollars)</t>
    <phoneticPr fontId="10" type="noConversion"/>
  </si>
  <si>
    <t>5 yrs</t>
    <phoneticPr fontId="0" type="noConversion"/>
  </si>
  <si>
    <t>1 yr</t>
    <phoneticPr fontId="0" type="noConversion"/>
  </si>
  <si>
    <t>OPERATING EXPENSES:</t>
    <phoneticPr fontId="10" type="noConversion"/>
  </si>
  <si>
    <t>Cost of goods Sold</t>
    <phoneticPr fontId="10" type="noConversion"/>
  </si>
  <si>
    <t>S, G &amp; A expenses</t>
    <phoneticPr fontId="10" type="noConversion"/>
  </si>
  <si>
    <t>Depreciation, Depletion, and Amortization</t>
    <phoneticPr fontId="10" type="noConversion"/>
  </si>
  <si>
    <t>OPERATING INCOME (EBIT)</t>
    <phoneticPr fontId="10" type="noConversion"/>
  </si>
  <si>
    <t>Non-operating income/expense</t>
    <phoneticPr fontId="10" type="noConversion"/>
  </si>
  <si>
    <t>PRETAX INCOME</t>
    <phoneticPr fontId="10" type="noConversion"/>
  </si>
  <si>
    <t>INCOME TAXES</t>
    <phoneticPr fontId="10" type="noConversion"/>
  </si>
  <si>
    <t>Terminal value (millions)</t>
    <phoneticPr fontId="10" type="noConversion"/>
  </si>
  <si>
    <r>
      <t>Value of Firm V</t>
    </r>
    <r>
      <rPr>
        <sz val="12"/>
        <color indexed="0"/>
        <rFont val="Helv"/>
      </rPr>
      <t>f</t>
    </r>
    <r>
      <rPr>
        <sz val="12"/>
        <color indexed="8"/>
        <rFont val="Helv"/>
      </rPr>
      <t>irm</t>
    </r>
    <phoneticPr fontId="10" type="noConversion"/>
  </si>
  <si>
    <r>
      <t>Value of Equity V</t>
    </r>
    <r>
      <rPr>
        <sz val="12"/>
        <color indexed="8"/>
        <rFont val="Helv"/>
      </rPr>
      <t>e</t>
    </r>
    <phoneticPr fontId="10" type="noConversion"/>
  </si>
  <si>
    <t># of shares outstanding</t>
    <phoneticPr fontId="10" type="noConversion"/>
  </si>
  <si>
    <r>
      <t>Less: Value of Long-term Debt V</t>
    </r>
    <r>
      <rPr>
        <sz val="12"/>
        <color indexed="8"/>
        <rFont val="Helv"/>
      </rPr>
      <t>d</t>
    </r>
    <phoneticPr fontId="10" type="noConversion"/>
  </si>
  <si>
    <t>Share Value</t>
    <phoneticPr fontId="10" type="noConversion"/>
  </si>
  <si>
    <t>Equity market cap as of 12/31/2007</t>
    <phoneticPr fontId="10" type="noConversion"/>
  </si>
  <si>
    <t xml:space="preserve">  (a)</t>
    <phoneticPr fontId="10" type="noConversion"/>
  </si>
  <si>
    <t>Book value of debt  as of 12/31/2007</t>
    <phoneticPr fontId="10" type="noConversion"/>
  </si>
  <si>
    <t>A</t>
    <phoneticPr fontId="10" type="noConversion"/>
  </si>
  <si>
    <t>(b)</t>
    <phoneticPr fontId="10" type="noConversion"/>
  </si>
  <si>
    <t>(c)</t>
    <phoneticPr fontId="1" type="noConversion"/>
  </si>
  <si>
    <t>10-year U.S. treasury YTM as of 12/31/2007</t>
    <phoneticPr fontId="2" type="noConversion"/>
  </si>
  <si>
    <t>(d)</t>
    <phoneticPr fontId="1" type="noConversion"/>
  </si>
  <si>
    <t>A 10-yr corporate bond yield as of 12/31/2007</t>
    <phoneticPr fontId="10" type="noConversion"/>
  </si>
  <si>
    <t>(e)</t>
    <phoneticPr fontId="2" type="noConversion"/>
  </si>
  <si>
    <t>expected annual market risk premium</t>
    <phoneticPr fontId="2" type="noConversion"/>
  </si>
  <si>
    <t>(f)</t>
    <phoneticPr fontId="1" type="noConversion"/>
  </si>
  <si>
    <t>tax rate</t>
    <phoneticPr fontId="10" type="noConversion"/>
  </si>
  <si>
    <t>(g)</t>
    <phoneticPr fontId="10" type="noConversion"/>
  </si>
  <si>
    <t>closing share price 12/31/2007</t>
    <phoneticPr fontId="10" type="noConversion"/>
  </si>
  <si>
    <t>Cost of Equity Ke:</t>
    <phoneticPr fontId="10" type="noConversion"/>
  </si>
  <si>
    <t>with Ke based on CAPM</t>
    <phoneticPr fontId="10" type="noConversion"/>
  </si>
  <si>
    <t>with Ke based on Constant dividend growth model</t>
    <phoneticPr fontId="10" type="noConversion"/>
  </si>
  <si>
    <t>Source: Andrew Inkpen, InBev and Anheuser-Busch, Thunderbird School of Global Management, 2010.</t>
    <phoneticPr fontId="10" type="noConversion"/>
  </si>
  <si>
    <t>(d) http://www.federalreserve.gov/releases/h15/data.htm</t>
    <phoneticPr fontId="10" type="noConversion"/>
  </si>
  <si>
    <t>(e) http://ycharts.com</t>
    <phoneticPr fontId="10" type="noConversion"/>
  </si>
  <si>
    <t>(f)http://people.stern.nyu.edu/adamodar/pdfiles/papers/ERP2012.pdf</t>
    <phoneticPr fontId="1" type="noConversion"/>
  </si>
  <si>
    <t>Expectation of rising commodity prices</t>
    <phoneticPr fontId="10" type="noConversion"/>
  </si>
  <si>
    <t>Operating Cash Flows</t>
    <phoneticPr fontId="10" type="noConversion"/>
  </si>
  <si>
    <t>OPERATING INCOME (EBIT)</t>
    <phoneticPr fontId="10" type="noConversion"/>
  </si>
  <si>
    <t>1. Historical pattern (including one-year growth rate of 6.1%); (2) Expectation of recession and (3) strategy to expand globally</t>
    <phoneticPr fontId="10" type="noConversion"/>
  </si>
  <si>
    <t>$ millions</t>
    <phoneticPr fontId="10" type="noConversion"/>
  </si>
  <si>
    <t>Notes</t>
    <phoneticPr fontId="10" type="noConversion"/>
  </si>
  <si>
    <t>Closing stock price (in $)</t>
    <phoneticPr fontId="10" type="noConversion"/>
  </si>
  <si>
    <t>(c)Souce: Center for Research on Security Price</t>
    <phoneticPr fontId="10" type="noConversion"/>
  </si>
  <si>
    <t>(b) Source: http://www.netadvantage.standardandpoors.com</t>
    <phoneticPr fontId="2" type="noConversion"/>
  </si>
  <si>
    <t>Total assets</t>
    <phoneticPr fontId="10" type="noConversion"/>
  </si>
  <si>
    <t>Debt</t>
    <phoneticPr fontId="10" type="noConversion"/>
  </si>
  <si>
    <t>Capital expenditures</t>
    <phoneticPr fontId="10" type="noConversion"/>
  </si>
  <si>
    <t>Return on shareholders' equity</t>
    <phoneticPr fontId="10" type="noConversion"/>
  </si>
  <si>
    <t>Net Income</t>
    <phoneticPr fontId="10" type="noConversion"/>
  </si>
  <si>
    <t>(8.1) pts</t>
    <phoneticPr fontId="10" type="noConversion"/>
  </si>
  <si>
    <t>Source: Andrew Inkpen, InBev and Anheuser-Busch, Thunderbird School of Global Management, 2010.</t>
    <phoneticPr fontId="10" type="noConversion"/>
  </si>
  <si>
    <t>(in Million $, except where noted)</t>
    <phoneticPr fontId="10" type="noConversion"/>
  </si>
  <si>
    <t>% change</t>
    <phoneticPr fontId="10" type="noConversion"/>
  </si>
  <si>
    <t>Net Sales</t>
    <phoneticPr fontId="10" type="noConversion"/>
  </si>
  <si>
    <t>(0.2) pts</t>
    <phoneticPr fontId="10" type="noConversion"/>
  </si>
  <si>
    <t>As a % of sales</t>
    <phoneticPr fontId="10" type="noConversion"/>
  </si>
  <si>
    <t>Operating Income</t>
    <phoneticPr fontId="10" type="noConversion"/>
  </si>
  <si>
    <t>(0.0) pts</t>
    <phoneticPr fontId="10" type="noConversion"/>
  </si>
  <si>
    <t>Diluted EPS</t>
    <phoneticPr fontId="10" type="noConversion"/>
  </si>
  <si>
    <t>Operating cash flow before the change in working capital</t>
    <phoneticPr fontId="10" type="noConversion"/>
  </si>
  <si>
    <t>Cost of sales</t>
  </si>
  <si>
    <t>Net sales</t>
  </si>
  <si>
    <t>Working Capital</t>
  </si>
  <si>
    <t>5 year</t>
  </si>
  <si>
    <t>NET INCOME PER SHARE,BASIC</t>
  </si>
  <si>
    <t>NET INCOME PER SHARE,DILUTED</t>
  </si>
  <si>
    <t>Sales</t>
  </si>
  <si>
    <t>S G &amp; A</t>
  </si>
  <si>
    <t>Dep. and am.</t>
  </si>
  <si>
    <t>PROVISION FOR INCOME TAXES</t>
  </si>
  <si>
    <t>NET INCOME</t>
  </si>
  <si>
    <t>Effective tax rate</t>
  </si>
  <si>
    <t>Capital expenditures (millions of $)</t>
  </si>
  <si>
    <t>Weight</t>
  </si>
  <si>
    <t>Credit rating</t>
  </si>
  <si>
    <t>dividend growth rate</t>
  </si>
  <si>
    <t>last dividend</t>
  </si>
  <si>
    <t>CAPM</t>
  </si>
  <si>
    <t>WACC:</t>
  </si>
  <si>
    <t>Sources:</t>
  </si>
  <si>
    <t>Assumption</t>
  </si>
  <si>
    <t>Base Year</t>
  </si>
  <si>
    <t>Period</t>
  </si>
  <si>
    <t>annual growth rate</t>
  </si>
  <si>
    <t>of total revenue</t>
  </si>
  <si>
    <t>of operating income</t>
  </si>
  <si>
    <t>of revenue or depr (whichever is greater)</t>
    <phoneticPr fontId="1" type="noConversion"/>
  </si>
  <si>
    <t>WACC</t>
  </si>
  <si>
    <t>Exhibit</t>
  </si>
  <si>
    <t/>
  </si>
  <si>
    <t xml:space="preserve">Source: </t>
  </si>
  <si>
    <t>10-yr</t>
    <phoneticPr fontId="0" type="noConversion"/>
  </si>
  <si>
    <t>Years Ended December 31,</t>
  </si>
  <si>
    <t>OPERATING EXPENSES:</t>
  </si>
  <si>
    <t>Total operating expenses</t>
  </si>
  <si>
    <t>OTHER EXPENSES (INCOME):</t>
  </si>
  <si>
    <t>Interest expense</t>
  </si>
  <si>
    <t>Exhibit 1</t>
  </si>
  <si>
    <t>Beta</t>
  </si>
  <si>
    <t>Revenue</t>
  </si>
  <si>
    <t>Gross Profit</t>
  </si>
  <si>
    <t>Constant dividend growth (or "Dividend Discount Model")</t>
    <phoneticPr fontId="10" type="noConversion"/>
  </si>
  <si>
    <t>Accrued interest</t>
    <phoneticPr fontId="10" type="noConversion"/>
  </si>
  <si>
    <t>Total Current liability</t>
    <phoneticPr fontId="10" type="noConversion"/>
  </si>
  <si>
    <t>Total Current Assets</t>
    <phoneticPr fontId="10" type="noConversion"/>
  </si>
  <si>
    <t>Accounts receivable</t>
    <phoneticPr fontId="10" type="noConversion"/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</si>
</sst>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#,##0;[Red]\(#,##0\)"/>
    <numFmt numFmtId="168" formatCode="#,##0.00;[Red]\(#,##0.00\)"/>
    <numFmt numFmtId="169" formatCode="0.000"/>
    <numFmt numFmtId="170" formatCode="_(&quot;$&quot;* #,##0.000_);_(&quot;$&quot;* \(#,##0.000\);_(&quot;$&quot;* &quot;-&quot;??_);_(@_)"/>
    <numFmt numFmtId="171" formatCode="_(* #,##0.0000_);_(* \(#,##0.0000\);_(* &quot;-&quot;??_);_(@_)"/>
  </numFmts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0"/>
      <name val="Courier New"/>
      <family val="3"/>
    </font>
    <font>
      <sz val="14"/>
      <color indexed="0"/>
      <name val="Helv"/>
    </font>
    <font>
      <sz val="14"/>
      <color indexed="0"/>
      <name val="Courier New"/>
      <family val="3"/>
    </font>
    <font>
      <u val="singleAccounting"/>
      <sz val="14"/>
      <color indexed="8"/>
      <name val="Helv"/>
    </font>
    <font>
      <sz val="8"/>
      <color indexed="0"/>
      <name val="Helv"/>
    </font>
    <font>
      <u/>
      <sz val="8"/>
      <name val="Helv"/>
    </font>
    <font>
      <sz val="8"/>
      <name val="Verdana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2"/>
      <color indexed="0"/>
      <name val="Helv"/>
    </font>
    <font>
      <sz val="12"/>
      <name val="Courier New"/>
      <family val="3"/>
    </font>
    <font>
      <sz val="12"/>
      <color indexed="0"/>
      <name val="Courier New"/>
      <family val="3"/>
    </font>
    <font>
      <sz val="12"/>
      <name val="Cambria"/>
      <family val="1"/>
    </font>
    <font>
      <i/>
      <sz val="12"/>
      <color indexed="8"/>
      <name val="Calibri"/>
      <family val="2"/>
    </font>
    <font>
      <b/>
      <sz val="12"/>
      <color indexed="8"/>
      <name val="Arial"/>
      <family val="2"/>
    </font>
    <font>
      <b/>
      <sz val="12"/>
      <color indexed="8"/>
      <name val="Calibri"/>
      <family val="2"/>
    </font>
    <font>
      <sz val="12"/>
      <color indexed="8"/>
      <name val="Arial"/>
      <family val="2"/>
    </font>
    <font>
      <sz val="14"/>
      <color indexed="8"/>
      <name val="Calibri"/>
    </font>
    <font>
      <i/>
      <sz val="14"/>
      <color indexed="8"/>
      <name val="Calibri"/>
    </font>
    <font>
      <b/>
      <sz val="14"/>
      <color indexed="8"/>
      <name val="Calibri"/>
    </font>
    <font>
      <sz val="12"/>
      <color indexed="8"/>
      <name val="Times New Roman"/>
    </font>
    <font>
      <sz val="12"/>
      <color indexed="0"/>
      <name val="Times New Roman"/>
    </font>
    <font>
      <u/>
      <sz val="12"/>
      <color indexed="8"/>
      <name val="Times New Roman"/>
    </font>
    <font>
      <sz val="12"/>
      <name val="Times New Roman"/>
    </font>
    <font>
      <sz val="12"/>
      <color indexed="8"/>
      <name val="Helv"/>
    </font>
    <font>
      <sz val="10"/>
      <color indexed="0"/>
      <name val="Times New Roman"/>
    </font>
    <font>
      <u/>
      <sz val="10"/>
      <name val="Times New Roman"/>
    </font>
    <font>
      <sz val="10"/>
      <color indexed="8"/>
      <name val="Times New Roman"/>
    </font>
    <font>
      <b/>
      <sz val="10"/>
      <color indexed="0"/>
      <name val="Times New Roman"/>
    </font>
    <font>
      <sz val="10"/>
      <name val="Times New Roman"/>
    </font>
    <font>
      <sz val="8"/>
      <name val="Times New Roman"/>
    </font>
    <font>
      <sz val="14"/>
      <color indexed="0"/>
      <name val="Times New Roman"/>
    </font>
    <font>
      <b/>
      <sz val="11"/>
      <color indexed="8"/>
      <name val="Calibri"/>
      <family val="2"/>
    </font>
    <font>
      <b/>
      <sz val="14"/>
      <color indexed="0"/>
      <name val="Helv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5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 applyProtection="1">
      <alignment horizontal="right"/>
    </xf>
    <xf numFmtId="0" fontId="6" fillId="0" borderId="0" xfId="0" applyFont="1" applyFill="1" applyBorder="1" applyAlignment="1" applyProtection="1"/>
    <xf numFmtId="0" fontId="6" fillId="0" borderId="0" xfId="0" applyFont="1" applyFill="1" applyAlignment="1" applyProtection="1"/>
    <xf numFmtId="164" fontId="5" fillId="0" borderId="0" xfId="1" applyNumberFormat="1" applyFont="1"/>
    <xf numFmtId="0" fontId="5" fillId="0" borderId="0" xfId="0" applyFont="1"/>
    <xf numFmtId="43" fontId="5" fillId="0" borderId="0" xfId="1" applyFont="1"/>
    <xf numFmtId="44" fontId="5" fillId="0" borderId="0" xfId="2" applyFont="1"/>
    <xf numFmtId="1" fontId="5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171" fontId="5" fillId="0" borderId="0" xfId="1" applyNumberFormat="1" applyFont="1"/>
    <xf numFmtId="0" fontId="5" fillId="0" borderId="0" xfId="0" applyFont="1"/>
    <xf numFmtId="166" fontId="5" fillId="0" borderId="0" xfId="3" applyNumberFormat="1" applyFont="1"/>
    <xf numFmtId="166" fontId="5" fillId="0" borderId="0" xfId="0" applyNumberFormat="1" applyFont="1"/>
    <xf numFmtId="0" fontId="4" fillId="0" borderId="0" xfId="0" applyFont="1" applyFill="1" applyBorder="1" applyAlignment="1" applyProtection="1"/>
    <xf numFmtId="10" fontId="5" fillId="0" borderId="0" xfId="0" applyNumberFormat="1" applyFont="1" applyAlignment="1"/>
    <xf numFmtId="10" fontId="5" fillId="0" borderId="0" xfId="2" applyNumberFormat="1" applyFont="1"/>
    <xf numFmtId="165" fontId="5" fillId="0" borderId="0" xfId="0" applyNumberFormat="1" applyFont="1"/>
    <xf numFmtId="44" fontId="5" fillId="0" borderId="0" xfId="0" applyNumberFormat="1" applyFont="1"/>
    <xf numFmtId="10" fontId="5" fillId="0" borderId="0" xfId="0" applyNumberFormat="1" applyFont="1"/>
    <xf numFmtId="44" fontId="5" fillId="0" borderId="0" xfId="2" applyFont="1" applyAlignment="1">
      <alignment horizontal="center"/>
    </xf>
    <xf numFmtId="44" fontId="5" fillId="0" borderId="0" xfId="0" applyNumberFormat="1" applyFont="1" applyAlignment="1">
      <alignment horizontal="center"/>
    </xf>
    <xf numFmtId="44" fontId="7" fillId="0" borderId="0" xfId="2" applyFont="1"/>
    <xf numFmtId="0" fontId="5" fillId="0" borderId="0" xfId="0" applyFont="1"/>
    <xf numFmtId="0" fontId="8" fillId="0" borderId="0" xfId="0" applyFont="1" applyFill="1"/>
    <xf numFmtId="0" fontId="9" fillId="0" borderId="0" xfId="0" applyFont="1" applyFill="1" applyAlignment="1">
      <alignment horizontal="center" wrapText="1"/>
    </xf>
    <xf numFmtId="0" fontId="8" fillId="0" borderId="0" xfId="0" applyFont="1" applyFill="1"/>
    <xf numFmtId="0" fontId="9" fillId="0" borderId="0" xfId="0" applyFont="1" applyFill="1" applyBorder="1" applyAlignment="1">
      <alignment horizontal="center"/>
    </xf>
    <xf numFmtId="168" fontId="8" fillId="0" borderId="0" xfId="0" applyNumberFormat="1" applyFont="1" applyFill="1" applyBorder="1"/>
    <xf numFmtId="10" fontId="5" fillId="3" borderId="0" xfId="3" applyNumberFormat="1" applyFont="1" applyFill="1"/>
    <xf numFmtId="0" fontId="12" fillId="0" borderId="0" xfId="0" applyFont="1"/>
    <xf numFmtId="0" fontId="13" fillId="0" borderId="0" xfId="0" applyFont="1" applyAlignment="1">
      <alignment wrapText="1"/>
    </xf>
    <xf numFmtId="0" fontId="15" fillId="0" borderId="0" xfId="0" applyFont="1"/>
    <xf numFmtId="0" fontId="13" fillId="0" borderId="0" xfId="0" applyFont="1"/>
    <xf numFmtId="10" fontId="15" fillId="0" borderId="0" xfId="3" applyNumberFormat="1" applyFont="1"/>
    <xf numFmtId="0" fontId="14" fillId="0" borderId="0" xfId="0" applyFont="1" applyAlignment="1">
      <alignment horizontal="left" indent="1"/>
    </xf>
    <xf numFmtId="0" fontId="16" fillId="0" borderId="0" xfId="0" applyFont="1"/>
    <xf numFmtId="0" fontId="17" fillId="0" borderId="0" xfId="0" applyFont="1"/>
    <xf numFmtId="0" fontId="18" fillId="2" borderId="12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vertical="center" wrapText="1"/>
    </xf>
    <xf numFmtId="15" fontId="19" fillId="0" borderId="14" xfId="0" applyNumberFormat="1" applyFont="1" applyBorder="1" applyAlignment="1">
      <alignment horizontal="right" vertical="center"/>
    </xf>
    <xf numFmtId="15" fontId="19" fillId="2" borderId="27" xfId="0" applyNumberFormat="1" applyFont="1" applyFill="1" applyBorder="1" applyAlignment="1">
      <alignment horizontal="right" vertical="center"/>
    </xf>
    <xf numFmtId="15" fontId="19" fillId="2" borderId="14" xfId="0" applyNumberFormat="1" applyFont="1" applyFill="1" applyBorder="1" applyAlignment="1">
      <alignment horizontal="right" vertical="center" wrapText="1"/>
    </xf>
    <xf numFmtId="0" fontId="18" fillId="2" borderId="9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vertical="center" wrapText="1"/>
    </xf>
    <xf numFmtId="0" fontId="20" fillId="2" borderId="9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 wrapText="1"/>
    </xf>
    <xf numFmtId="0" fontId="18" fillId="2" borderId="24" xfId="0" applyFont="1" applyFill="1" applyBorder="1" applyAlignment="1">
      <alignment vertical="center" wrapText="1"/>
    </xf>
    <xf numFmtId="4" fontId="19" fillId="0" borderId="1" xfId="0" applyNumberFormat="1" applyFont="1" applyBorder="1" applyAlignment="1">
      <alignment horizontal="right" vertical="center"/>
    </xf>
    <xf numFmtId="4" fontId="19" fillId="2" borderId="5" xfId="0" applyNumberFormat="1" applyFont="1" applyFill="1" applyBorder="1" applyAlignment="1">
      <alignment horizontal="right" vertical="center"/>
    </xf>
    <xf numFmtId="4" fontId="19" fillId="2" borderId="2" xfId="0" applyNumberFormat="1" applyFont="1" applyFill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4" fontId="12" fillId="2" borderId="2" xfId="0" applyNumberFormat="1" applyFont="1" applyFill="1" applyBorder="1" applyAlignment="1">
      <alignment horizontal="right" vertical="center"/>
    </xf>
    <xf numFmtId="4" fontId="12" fillId="2" borderId="4" xfId="0" applyNumberFormat="1" applyFont="1" applyFill="1" applyBorder="1" applyAlignment="1">
      <alignment horizontal="right" vertical="center"/>
    </xf>
    <xf numFmtId="4" fontId="19" fillId="0" borderId="20" xfId="0" applyNumberFormat="1" applyFont="1" applyBorder="1" applyAlignment="1">
      <alignment horizontal="right" vertical="center"/>
    </xf>
    <xf numFmtId="4" fontId="19" fillId="2" borderId="25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 wrapText="1"/>
    </xf>
    <xf numFmtId="10" fontId="19" fillId="2" borderId="1" xfId="0" applyNumberFormat="1" applyFont="1" applyFill="1" applyBorder="1" applyAlignment="1">
      <alignment horizontal="right" vertical="center" wrapText="1"/>
    </xf>
    <xf numFmtId="10" fontId="12" fillId="2" borderId="1" xfId="0" applyNumberFormat="1" applyFont="1" applyFill="1" applyBorder="1" applyAlignment="1">
      <alignment horizontal="right" vertical="center" wrapText="1"/>
    </xf>
    <xf numFmtId="10" fontId="12" fillId="2" borderId="8" xfId="0" applyNumberFormat="1" applyFont="1" applyFill="1" applyBorder="1" applyAlignment="1">
      <alignment horizontal="right" vertical="center" wrapText="1"/>
    </xf>
    <xf numFmtId="10" fontId="19" fillId="2" borderId="20" xfId="0" applyNumberFormat="1" applyFont="1" applyFill="1" applyBorder="1" applyAlignment="1">
      <alignment horizontal="right" vertical="center" wrapText="1"/>
    </xf>
    <xf numFmtId="0" fontId="19" fillId="0" borderId="0" xfId="0" applyFont="1"/>
    <xf numFmtId="4" fontId="19" fillId="0" borderId="1" xfId="0" applyNumberFormat="1" applyFont="1" applyBorder="1" applyAlignment="1">
      <alignment horizontal="right" vertical="center"/>
    </xf>
    <xf numFmtId="4" fontId="19" fillId="5" borderId="5" xfId="0" applyNumberFormat="1" applyFont="1" applyFill="1" applyBorder="1" applyAlignment="1">
      <alignment horizontal="right" vertical="center"/>
    </xf>
    <xf numFmtId="10" fontId="19" fillId="5" borderId="7" xfId="0" applyNumberFormat="1" applyFont="1" applyFill="1" applyBorder="1" applyAlignment="1">
      <alignment horizontal="right" vertical="center" wrapText="1"/>
    </xf>
    <xf numFmtId="0" fontId="18" fillId="2" borderId="17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4" fontId="19" fillId="2" borderId="4" xfId="0" applyNumberFormat="1" applyFont="1" applyFill="1" applyBorder="1" applyAlignment="1">
      <alignment horizontal="right" vertical="center"/>
    </xf>
    <xf numFmtId="10" fontId="19" fillId="2" borderId="8" xfId="0" applyNumberFormat="1" applyFont="1" applyFill="1" applyBorder="1" applyAlignment="1">
      <alignment horizontal="right" vertical="center" wrapText="1"/>
    </xf>
    <xf numFmtId="10" fontId="12" fillId="0" borderId="1" xfId="0" applyNumberFormat="1" applyFont="1" applyBorder="1" applyAlignment="1">
      <alignment horizontal="right" vertical="center"/>
    </xf>
    <xf numFmtId="10" fontId="12" fillId="2" borderId="2" xfId="0" applyNumberFormat="1" applyFont="1" applyFill="1" applyBorder="1" applyAlignment="1">
      <alignment horizontal="right" vertical="center"/>
    </xf>
    <xf numFmtId="0" fontId="20" fillId="2" borderId="11" xfId="0" applyFont="1" applyFill="1" applyBorder="1" applyAlignment="1">
      <alignment vertical="center" wrapText="1"/>
    </xf>
    <xf numFmtId="0" fontId="20" fillId="2" borderId="24" xfId="0" applyFont="1" applyFill="1" applyBorder="1" applyAlignment="1">
      <alignment vertical="center" wrapText="1"/>
    </xf>
    <xf numFmtId="0" fontId="11" fillId="0" borderId="0" xfId="0" applyFont="1"/>
    <xf numFmtId="10" fontId="12" fillId="0" borderId="20" xfId="0" applyNumberFormat="1" applyFont="1" applyBorder="1" applyAlignment="1">
      <alignment horizontal="right" vertical="center"/>
    </xf>
    <xf numFmtId="10" fontId="12" fillId="2" borderId="25" xfId="0" applyNumberFormat="1" applyFont="1" applyFill="1" applyBorder="1" applyAlignment="1">
      <alignment horizontal="right" vertical="center"/>
    </xf>
    <xf numFmtId="10" fontId="12" fillId="2" borderId="20" xfId="0" applyNumberFormat="1" applyFont="1" applyFill="1" applyBorder="1" applyAlignment="1">
      <alignment horizontal="right" vertical="center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0" fontId="25" fillId="0" borderId="0" xfId="0" applyFont="1" applyAlignment="1">
      <alignment wrapText="1"/>
    </xf>
    <xf numFmtId="0" fontId="27" fillId="0" borderId="0" xfId="0" applyFont="1"/>
    <xf numFmtId="164" fontId="25" fillId="6" borderId="0" xfId="1" applyNumberFormat="1" applyFont="1" applyFill="1"/>
    <xf numFmtId="169" fontId="25" fillId="6" borderId="0" xfId="0" applyNumberFormat="1" applyFont="1" applyFill="1"/>
    <xf numFmtId="0" fontId="25" fillId="0" borderId="0" xfId="0" applyFont="1"/>
    <xf numFmtId="164" fontId="25" fillId="0" borderId="0" xfId="1" applyNumberFormat="1" applyFont="1"/>
    <xf numFmtId="0" fontId="25" fillId="0" borderId="0" xfId="0" applyFont="1" applyFill="1" applyAlignment="1">
      <alignment horizontal="right"/>
    </xf>
    <xf numFmtId="0" fontId="25" fillId="0" borderId="0" xfId="0" applyFont="1" applyAlignment="1">
      <alignment horizontal="center"/>
    </xf>
    <xf numFmtId="0" fontId="25" fillId="0" borderId="0" xfId="0" applyFont="1" applyFill="1"/>
    <xf numFmtId="10" fontId="25" fillId="0" borderId="0" xfId="3" applyNumberFormat="1" applyFont="1" applyFill="1"/>
    <xf numFmtId="10" fontId="25" fillId="0" borderId="0" xfId="3" applyNumberFormat="1" applyFont="1"/>
    <xf numFmtId="170" fontId="25" fillId="6" borderId="0" xfId="2" applyNumberFormat="1" applyFont="1" applyFill="1"/>
    <xf numFmtId="44" fontId="25" fillId="6" borderId="0" xfId="2" applyFont="1" applyFill="1"/>
    <xf numFmtId="0" fontId="27" fillId="0" borderId="0" xfId="0" applyFont="1" applyAlignment="1">
      <alignment horizontal="left" indent="1"/>
    </xf>
    <xf numFmtId="10" fontId="25" fillId="6" borderId="0" xfId="3" applyNumberFormat="1" applyFont="1" applyFill="1"/>
    <xf numFmtId="44" fontId="5" fillId="6" borderId="0" xfId="2" applyFont="1" applyFill="1"/>
    <xf numFmtId="4" fontId="12" fillId="0" borderId="8" xfId="0" applyNumberFormat="1" applyFont="1" applyBorder="1" applyAlignment="1">
      <alignment horizontal="right" vertical="center"/>
    </xf>
    <xf numFmtId="44" fontId="5" fillId="0" borderId="0" xfId="2" applyFont="1" applyFill="1"/>
    <xf numFmtId="10" fontId="5" fillId="6" borderId="0" xfId="0" applyNumberFormat="1" applyFont="1" applyFill="1"/>
    <xf numFmtId="0" fontId="5" fillId="6" borderId="0" xfId="0" applyFont="1" applyFill="1"/>
    <xf numFmtId="0" fontId="29" fillId="0" borderId="0" xfId="0" applyFont="1" applyFill="1"/>
    <xf numFmtId="0" fontId="29" fillId="0" borderId="0" xfId="0" applyFont="1" applyFill="1" applyBorder="1" applyAlignment="1" applyProtection="1"/>
    <xf numFmtId="0" fontId="30" fillId="0" borderId="12" xfId="0" applyFont="1" applyFill="1" applyBorder="1" applyAlignment="1">
      <alignment horizontal="center" wrapText="1"/>
    </xf>
    <xf numFmtId="0" fontId="30" fillId="0" borderId="13" xfId="0" applyFont="1" applyFill="1" applyBorder="1" applyAlignment="1">
      <alignment horizontal="center" wrapText="1"/>
    </xf>
    <xf numFmtId="0" fontId="30" fillId="0" borderId="21" xfId="0" applyFont="1" applyFill="1" applyBorder="1" applyAlignment="1">
      <alignment horizontal="center" wrapText="1"/>
    </xf>
    <xf numFmtId="0" fontId="30" fillId="0" borderId="0" xfId="0" applyFont="1" applyFill="1" applyAlignment="1">
      <alignment horizontal="center" wrapText="1"/>
    </xf>
    <xf numFmtId="0" fontId="29" fillId="0" borderId="0" xfId="0" applyFont="1" applyFill="1" applyAlignment="1" applyProtection="1">
      <alignment horizontal="right"/>
    </xf>
    <xf numFmtId="164" fontId="29" fillId="0" borderId="9" xfId="1" applyNumberFormat="1" applyFont="1" applyBorder="1"/>
    <xf numFmtId="0" fontId="29" fillId="0" borderId="6" xfId="0" applyFont="1" applyFill="1" applyBorder="1"/>
    <xf numFmtId="0" fontId="29" fillId="0" borderId="9" xfId="0" applyFont="1" applyBorder="1"/>
    <xf numFmtId="0" fontId="29" fillId="0" borderId="10" xfId="0" applyFont="1" applyFill="1" applyBorder="1"/>
    <xf numFmtId="164" fontId="29" fillId="0" borderId="2" xfId="1" applyNumberFormat="1" applyFont="1" applyBorder="1"/>
    <xf numFmtId="0" fontId="29" fillId="0" borderId="10" xfId="0" applyFont="1" applyBorder="1"/>
    <xf numFmtId="166" fontId="29" fillId="0" borderId="22" xfId="3" applyNumberFormat="1" applyFont="1" applyFill="1" applyBorder="1"/>
    <xf numFmtId="166" fontId="29" fillId="0" borderId="0" xfId="3" applyNumberFormat="1" applyFont="1" applyFill="1" applyBorder="1"/>
    <xf numFmtId="166" fontId="29" fillId="0" borderId="16" xfId="0" applyNumberFormat="1" applyFont="1" applyFill="1" applyBorder="1"/>
    <xf numFmtId="0" fontId="29" fillId="0" borderId="0" xfId="0" applyFont="1" applyFill="1" applyAlignment="1" applyProtection="1"/>
    <xf numFmtId="3" fontId="31" fillId="0" borderId="9" xfId="0" applyNumberFormat="1" applyFont="1" applyBorder="1" applyAlignment="1">
      <alignment vertical="center"/>
    </xf>
    <xf numFmtId="166" fontId="29" fillId="0" borderId="6" xfId="3" applyNumberFormat="1" applyFont="1" applyFill="1" applyBorder="1" applyAlignment="1" applyProtection="1">
      <alignment horizontal="right"/>
    </xf>
    <xf numFmtId="3" fontId="31" fillId="2" borderId="19" xfId="0" applyNumberFormat="1" applyFont="1" applyFill="1" applyBorder="1" applyAlignment="1">
      <alignment vertical="center"/>
    </xf>
    <xf numFmtId="164" fontId="29" fillId="0" borderId="22" xfId="1" applyNumberFormat="1" applyFont="1" applyFill="1" applyBorder="1" applyAlignment="1" applyProtection="1"/>
    <xf numFmtId="166" fontId="29" fillId="0" borderId="10" xfId="3" applyNumberFormat="1" applyFont="1" applyFill="1" applyBorder="1" applyAlignment="1" applyProtection="1">
      <alignment horizontal="right"/>
    </xf>
    <xf numFmtId="164" fontId="29" fillId="0" borderId="0" xfId="1" applyNumberFormat="1" applyFont="1" applyFill="1" applyBorder="1" applyAlignment="1" applyProtection="1"/>
    <xf numFmtId="166" fontId="29" fillId="0" borderId="9" xfId="3" applyNumberFormat="1" applyFont="1" applyFill="1" applyBorder="1"/>
    <xf numFmtId="166" fontId="29" fillId="0" borderId="1" xfId="3" applyNumberFormat="1" applyFont="1" applyFill="1" applyBorder="1"/>
    <xf numFmtId="166" fontId="29" fillId="0" borderId="10" xfId="0" applyNumberFormat="1" applyFont="1" applyFill="1" applyBorder="1"/>
    <xf numFmtId="164" fontId="29" fillId="0" borderId="9" xfId="1" applyNumberFormat="1" applyFont="1" applyBorder="1" applyAlignment="1"/>
    <xf numFmtId="0" fontId="29" fillId="0" borderId="6" xfId="0" applyFont="1" applyFill="1" applyBorder="1" applyAlignment="1" applyProtection="1">
      <alignment horizontal="right"/>
    </xf>
    <xf numFmtId="0" fontId="29" fillId="0" borderId="9" xfId="0" applyFont="1" applyBorder="1" applyAlignment="1"/>
    <xf numFmtId="0" fontId="29" fillId="0" borderId="10" xfId="0" applyFont="1" applyFill="1" applyBorder="1" applyAlignment="1" applyProtection="1">
      <alignment horizontal="right"/>
    </xf>
    <xf numFmtId="164" fontId="29" fillId="0" borderId="2" xfId="1" applyNumberFormat="1" applyFont="1" applyBorder="1" applyAlignment="1"/>
    <xf numFmtId="167" fontId="33" fillId="0" borderId="22" xfId="0" applyNumberFormat="1" applyFont="1" applyFill="1" applyBorder="1" applyAlignment="1" applyProtection="1"/>
    <xf numFmtId="167" fontId="33" fillId="0" borderId="0" xfId="0" applyNumberFormat="1" applyFont="1" applyFill="1" applyBorder="1" applyAlignment="1" applyProtection="1"/>
    <xf numFmtId="166" fontId="31" fillId="0" borderId="9" xfId="0" applyNumberFormat="1" applyFont="1" applyBorder="1"/>
    <xf numFmtId="0" fontId="32" fillId="0" borderId="0" xfId="0" applyFont="1" applyFill="1" applyAlignment="1" applyProtection="1"/>
    <xf numFmtId="0" fontId="29" fillId="0" borderId="2" xfId="0" applyFont="1" applyBorder="1" applyAlignment="1"/>
    <xf numFmtId="168" fontId="29" fillId="0" borderId="9" xfId="0" applyNumberFormat="1" applyFont="1" applyFill="1" applyBorder="1" applyAlignment="1" applyProtection="1"/>
    <xf numFmtId="168" fontId="29" fillId="0" borderId="2" xfId="0" applyNumberFormat="1" applyFont="1" applyFill="1" applyBorder="1" applyAlignment="1" applyProtection="1"/>
    <xf numFmtId="10" fontId="29" fillId="0" borderId="10" xfId="3" applyNumberFormat="1" applyFont="1" applyFill="1" applyBorder="1" applyAlignment="1" applyProtection="1">
      <alignment horizontal="right"/>
    </xf>
    <xf numFmtId="0" fontId="31" fillId="0" borderId="9" xfId="0" applyFont="1" applyBorder="1" applyAlignment="1"/>
    <xf numFmtId="0" fontId="31" fillId="0" borderId="2" xfId="0" applyFont="1" applyBorder="1" applyAlignment="1"/>
    <xf numFmtId="0" fontId="30" fillId="0" borderId="8" xfId="0" applyFont="1" applyFill="1" applyBorder="1" applyAlignment="1">
      <alignment horizontal="center"/>
    </xf>
    <xf numFmtId="2" fontId="29" fillId="0" borderId="9" xfId="0" applyNumberFormat="1" applyFont="1" applyFill="1" applyBorder="1" applyAlignment="1"/>
    <xf numFmtId="2" fontId="29" fillId="0" borderId="18" xfId="0" applyNumberFormat="1" applyFont="1" applyFill="1" applyBorder="1" applyAlignment="1"/>
    <xf numFmtId="2" fontId="29" fillId="0" borderId="1" xfId="0" applyNumberFormat="1" applyFont="1" applyFill="1" applyBorder="1" applyAlignment="1"/>
    <xf numFmtId="168" fontId="29" fillId="0" borderId="10" xfId="0" applyNumberFormat="1" applyFont="1" applyFill="1" applyBorder="1" applyAlignment="1" applyProtection="1"/>
    <xf numFmtId="164" fontId="29" fillId="0" borderId="9" xfId="1" applyNumberFormat="1" applyFont="1" applyFill="1" applyBorder="1" applyAlignment="1"/>
    <xf numFmtId="168" fontId="29" fillId="0" borderId="1" xfId="0" applyNumberFormat="1" applyFont="1" applyFill="1" applyBorder="1"/>
    <xf numFmtId="167" fontId="29" fillId="0" borderId="9" xfId="0" applyNumberFormat="1" applyFont="1" applyFill="1" applyBorder="1" applyAlignment="1" applyProtection="1"/>
    <xf numFmtId="167" fontId="29" fillId="0" borderId="2" xfId="0" applyNumberFormat="1" applyFont="1" applyFill="1" applyBorder="1" applyAlignment="1" applyProtection="1"/>
    <xf numFmtId="0" fontId="34" fillId="0" borderId="0" xfId="0" applyFont="1" applyFill="1"/>
    <xf numFmtId="0" fontId="35" fillId="0" borderId="0" xfId="0" applyFont="1" applyFill="1"/>
    <xf numFmtId="0" fontId="36" fillId="0" borderId="0" xfId="0" applyFont="1"/>
    <xf numFmtId="2" fontId="12" fillId="0" borderId="0" xfId="0" applyNumberFormat="1" applyFont="1"/>
    <xf numFmtId="4" fontId="12" fillId="0" borderId="0" xfId="0" applyNumberFormat="1" applyFont="1"/>
    <xf numFmtId="9" fontId="5" fillId="6" borderId="0" xfId="0" applyNumberFormat="1" applyFont="1" applyFill="1"/>
    <xf numFmtId="43" fontId="5" fillId="6" borderId="0" xfId="1" applyFont="1" applyFill="1"/>
    <xf numFmtId="8" fontId="5" fillId="6" borderId="0" xfId="0" applyNumberFormat="1" applyFont="1" applyFill="1" applyAlignment="1">
      <alignment horizontal="center"/>
    </xf>
    <xf numFmtId="8" fontId="5" fillId="6" borderId="0" xfId="2" applyNumberFormat="1" applyFont="1" applyFill="1"/>
    <xf numFmtId="0" fontId="37" fillId="0" borderId="0" xfId="0" applyFont="1"/>
    <xf numFmtId="44" fontId="5" fillId="6" borderId="0" xfId="2" applyNumberFormat="1" applyFont="1" applyFill="1"/>
    <xf numFmtId="44" fontId="5" fillId="6" borderId="0" xfId="0" applyNumberFormat="1" applyFont="1" applyFill="1"/>
    <xf numFmtId="164" fontId="5" fillId="6" borderId="0" xfId="0" applyNumberFormat="1" applyFont="1" applyFill="1"/>
    <xf numFmtId="164" fontId="5" fillId="0" borderId="0" xfId="0" applyNumberFormat="1" applyFont="1" applyFill="1"/>
    <xf numFmtId="44" fontId="5" fillId="0" borderId="0" xfId="2" applyNumberFormat="1" applyFont="1" applyFill="1"/>
    <xf numFmtId="164" fontId="5" fillId="0" borderId="0" xfId="1" applyNumberFormat="1" applyFont="1" applyFill="1"/>
    <xf numFmtId="1" fontId="5" fillId="6" borderId="0" xfId="0" applyNumberFormat="1" applyFont="1" applyFill="1"/>
    <xf numFmtId="1" fontId="5" fillId="0" borderId="0" xfId="0" applyNumberFormat="1" applyFont="1" applyFill="1"/>
    <xf numFmtId="166" fontId="29" fillId="4" borderId="10" xfId="0" applyNumberFormat="1" applyFont="1" applyFill="1" applyBorder="1"/>
    <xf numFmtId="10" fontId="5" fillId="0" borderId="0" xfId="0" applyNumberFormat="1" applyFont="1"/>
    <xf numFmtId="164" fontId="5" fillId="0" borderId="0" xfId="0" applyNumberFormat="1" applyFont="1" applyProtection="1">
      <protection locked="0"/>
    </xf>
    <xf numFmtId="44" fontId="5" fillId="7" borderId="0" xfId="2" applyFont="1" applyFill="1"/>
    <xf numFmtId="0" fontId="32" fillId="0" borderId="0" xfId="0" applyFont="1" applyFill="1" applyAlignment="1" applyProtection="1"/>
    <xf numFmtId="0" fontId="32" fillId="0" borderId="16" xfId="0" applyFont="1" applyFill="1" applyBorder="1" applyAlignment="1" applyProtection="1"/>
    <xf numFmtId="0" fontId="29" fillId="0" borderId="0" xfId="0" applyFont="1" applyFill="1" applyAlignment="1" applyProtection="1"/>
    <xf numFmtId="0" fontId="29" fillId="0" borderId="0" xfId="0" applyFont="1" applyFill="1"/>
    <xf numFmtId="0" fontId="29" fillId="0" borderId="0" xfId="0" applyFont="1" applyFill="1" applyBorder="1" applyAlignment="1" applyProtection="1">
      <alignment horizontal="left"/>
    </xf>
    <xf numFmtId="0" fontId="29" fillId="0" borderId="23" xfId="0" applyFont="1" applyFill="1" applyBorder="1" applyAlignment="1">
      <alignment horizontal="center"/>
    </xf>
    <xf numFmtId="0" fontId="29" fillId="0" borderId="15" xfId="0" applyFont="1" applyFill="1" applyBorder="1" applyAlignment="1">
      <alignment horizontal="center"/>
    </xf>
    <xf numFmtId="0" fontId="29" fillId="0" borderId="27" xfId="0" applyFont="1" applyFill="1" applyBorder="1" applyAlignment="1">
      <alignment horizontal="center"/>
    </xf>
    <xf numFmtId="0" fontId="29" fillId="0" borderId="2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Fill="1" applyAlignment="1" applyProtection="1"/>
    <xf numFmtId="0" fontId="5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/>
  <colors>
    <mruColors>
      <color rgb="FFFF3300"/>
      <color rgb="FFFF505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topLeftCell="A6" workbookViewId="0">
      <selection activeCell="G31" sqref="G31"/>
    </sheetView>
  </sheetViews>
  <sheetFormatPr defaultColWidth="11.42578125" defaultRowHeight="15"/>
  <cols>
    <col min="1" max="1" width="55.7109375" customWidth="1"/>
    <col min="2" max="2" width="18.42578125" customWidth="1"/>
    <col min="3" max="3" width="18.7109375" customWidth="1"/>
  </cols>
  <sheetData>
    <row r="1" spans="1:7" ht="18.75">
      <c r="A1" s="86" t="s">
        <v>28</v>
      </c>
      <c r="B1" s="86"/>
      <c r="C1" s="86"/>
    </row>
    <row r="2" spans="1:7" ht="18.75">
      <c r="A2" s="86"/>
      <c r="B2" s="86"/>
      <c r="C2" s="86"/>
    </row>
    <row r="3" spans="1:7">
      <c r="B3" s="163" t="s">
        <v>30</v>
      </c>
      <c r="C3" s="163" t="s">
        <v>31</v>
      </c>
    </row>
    <row r="4" spans="1:7" ht="15.75">
      <c r="A4" s="68" t="s">
        <v>29</v>
      </c>
      <c r="B4" s="163"/>
      <c r="C4" s="165"/>
      <c r="D4" s="34"/>
      <c r="E4" s="34"/>
      <c r="F4" s="34"/>
      <c r="G4" s="34"/>
    </row>
    <row r="5" spans="1:7" ht="15.75">
      <c r="A5" s="34" t="s">
        <v>32</v>
      </c>
      <c r="B5" s="165">
        <v>219.2</v>
      </c>
      <c r="C5" s="165">
        <v>283.2</v>
      </c>
      <c r="D5" s="34"/>
      <c r="E5" s="34"/>
      <c r="F5" s="34"/>
      <c r="G5" s="34"/>
    </row>
    <row r="6" spans="1:7" ht="15.75">
      <c r="A6" s="34" t="s">
        <v>162</v>
      </c>
      <c r="B6" s="165">
        <v>720.2</v>
      </c>
      <c r="C6" s="165">
        <v>805.2</v>
      </c>
      <c r="D6" s="34"/>
      <c r="E6" s="34"/>
      <c r="F6" s="34"/>
      <c r="G6" s="34"/>
    </row>
    <row r="7" spans="1:7" ht="15.75">
      <c r="A7" s="34" t="s">
        <v>42</v>
      </c>
      <c r="B7" s="165">
        <v>694.9</v>
      </c>
      <c r="C7" s="165">
        <v>723.5</v>
      </c>
      <c r="D7" s="34"/>
      <c r="E7" s="34"/>
      <c r="F7" s="34"/>
      <c r="G7" s="34"/>
    </row>
    <row r="8" spans="1:7" ht="15.75">
      <c r="A8" s="34" t="s">
        <v>43</v>
      </c>
      <c r="B8" s="165">
        <v>195.2</v>
      </c>
      <c r="C8" s="165">
        <v>212.6</v>
      </c>
      <c r="D8" s="34"/>
      <c r="E8" s="34"/>
      <c r="F8" s="34"/>
      <c r="G8" s="34"/>
    </row>
    <row r="9" spans="1:7" ht="15.75">
      <c r="A9" s="34" t="s">
        <v>44</v>
      </c>
      <c r="B9" s="165">
        <v>1829.5</v>
      </c>
      <c r="C9" s="165">
        <v>2024.5</v>
      </c>
      <c r="D9" s="34"/>
      <c r="E9" s="34"/>
      <c r="F9" s="34"/>
      <c r="G9" s="34"/>
    </row>
    <row r="10" spans="1:7" ht="15.75">
      <c r="A10" s="34" t="s">
        <v>161</v>
      </c>
      <c r="B10" s="165">
        <v>3680.3</v>
      </c>
      <c r="C10" s="165">
        <v>4019.5</v>
      </c>
      <c r="D10" s="34"/>
      <c r="E10" s="34"/>
      <c r="F10" s="34"/>
      <c r="G10" s="34"/>
    </row>
    <row r="11" spans="1:7" ht="15.75">
      <c r="A11" s="34" t="s">
        <v>33</v>
      </c>
      <c r="B11" s="165">
        <v>8916.1</v>
      </c>
      <c r="C11" s="165">
        <v>8833.5</v>
      </c>
      <c r="D11" s="34"/>
      <c r="E11" s="34"/>
      <c r="F11" s="34"/>
      <c r="G11" s="34"/>
    </row>
    <row r="12" spans="1:7" ht="15.75">
      <c r="A12" s="34" t="s">
        <v>34</v>
      </c>
      <c r="B12" s="165">
        <v>1367.2</v>
      </c>
      <c r="C12" s="165">
        <v>1547.9</v>
      </c>
      <c r="D12" s="34"/>
      <c r="E12" s="34"/>
      <c r="F12" s="34"/>
      <c r="G12" s="34"/>
    </row>
    <row r="13" spans="1:7" ht="15.75">
      <c r="A13" s="34" t="s">
        <v>35</v>
      </c>
      <c r="B13" s="165">
        <v>584.1</v>
      </c>
      <c r="C13" s="165">
        <v>729.6</v>
      </c>
      <c r="D13" s="34"/>
      <c r="E13" s="34"/>
      <c r="F13" s="34"/>
      <c r="G13" s="34"/>
    </row>
    <row r="14" spans="1:7" ht="15.75">
      <c r="A14" s="34" t="s">
        <v>36</v>
      </c>
      <c r="B14" s="165">
        <v>16377.2</v>
      </c>
      <c r="C14" s="165">
        <v>17155</v>
      </c>
      <c r="D14" s="34"/>
      <c r="E14" s="34"/>
      <c r="F14" s="34"/>
      <c r="G14" s="34"/>
    </row>
    <row r="15" spans="1:7" ht="15.75">
      <c r="A15" s="34"/>
      <c r="B15" s="165"/>
      <c r="C15" s="165"/>
      <c r="D15" s="34"/>
      <c r="E15" s="34"/>
      <c r="F15" s="34"/>
      <c r="G15" s="34"/>
    </row>
    <row r="16" spans="1:7" ht="15.75">
      <c r="A16" s="68" t="s">
        <v>37</v>
      </c>
      <c r="B16" s="165"/>
      <c r="C16" s="165"/>
      <c r="D16" s="34"/>
      <c r="E16" s="34"/>
      <c r="F16" s="34"/>
      <c r="G16" s="34"/>
    </row>
    <row r="17" spans="1:7" ht="15.75">
      <c r="A17" s="34" t="s">
        <v>38</v>
      </c>
      <c r="B17" s="165">
        <v>1426.3</v>
      </c>
      <c r="C17" s="165">
        <v>1464.5</v>
      </c>
      <c r="D17" s="34"/>
      <c r="E17" s="34"/>
      <c r="F17" s="34"/>
      <c r="G17" s="34"/>
    </row>
    <row r="18" spans="1:7" ht="15.75">
      <c r="A18" s="34" t="s">
        <v>39</v>
      </c>
      <c r="B18" s="165">
        <v>342.8</v>
      </c>
      <c r="C18" s="165">
        <v>374.3</v>
      </c>
      <c r="D18" s="34"/>
      <c r="E18" s="34"/>
      <c r="F18" s="34"/>
      <c r="G18" s="34"/>
    </row>
    <row r="19" spans="1:7" ht="15.75">
      <c r="A19" s="34" t="s">
        <v>40</v>
      </c>
      <c r="B19" s="165">
        <v>133.9</v>
      </c>
      <c r="C19" s="165">
        <v>106.2</v>
      </c>
      <c r="D19" s="34"/>
      <c r="E19" s="34"/>
      <c r="F19" s="34"/>
      <c r="G19" s="34"/>
    </row>
    <row r="20" spans="1:7" ht="15.75">
      <c r="A20" s="34" t="s">
        <v>41</v>
      </c>
      <c r="B20" s="165">
        <v>124.2</v>
      </c>
      <c r="C20" s="165">
        <v>136.4</v>
      </c>
      <c r="D20" s="34"/>
      <c r="E20" s="34"/>
      <c r="F20" s="34"/>
      <c r="G20" s="34"/>
    </row>
    <row r="21" spans="1:7" ht="15.75">
      <c r="A21" s="34" t="s">
        <v>159</v>
      </c>
      <c r="B21" s="165">
        <v>218.9</v>
      </c>
      <c r="C21" s="165">
        <v>222.4</v>
      </c>
      <c r="D21" s="34"/>
      <c r="E21" s="34"/>
      <c r="F21" s="34"/>
      <c r="G21" s="34"/>
    </row>
    <row r="22" spans="1:7" ht="15.75">
      <c r="A22" s="34" t="s">
        <v>160</v>
      </c>
      <c r="B22" s="165">
        <v>2246.1</v>
      </c>
      <c r="C22" s="165">
        <v>2303.8000000000002</v>
      </c>
      <c r="D22" s="34"/>
      <c r="E22" s="34"/>
      <c r="F22" s="34"/>
      <c r="G22" s="34"/>
    </row>
    <row r="23" spans="1:7" ht="15.75">
      <c r="A23" s="34" t="s">
        <v>45</v>
      </c>
      <c r="B23" s="165">
        <v>1191.5</v>
      </c>
      <c r="C23" s="165">
        <v>1002.5</v>
      </c>
      <c r="D23" s="34"/>
      <c r="E23" s="34"/>
      <c r="F23" s="34"/>
      <c r="G23" s="34"/>
    </row>
    <row r="24" spans="1:7" ht="15.75">
      <c r="A24" s="34" t="s">
        <v>46</v>
      </c>
      <c r="B24" s="165">
        <v>7653.5</v>
      </c>
      <c r="C24" s="165">
        <v>9140.2999999999993</v>
      </c>
      <c r="D24" s="34"/>
      <c r="E24" s="34"/>
      <c r="F24" s="34"/>
      <c r="G24" s="34"/>
    </row>
    <row r="25" spans="1:7" ht="15.75">
      <c r="A25" s="34" t="s">
        <v>11</v>
      </c>
      <c r="B25" s="165">
        <v>1194.5</v>
      </c>
      <c r="C25" s="165">
        <v>1314.6</v>
      </c>
      <c r="D25" s="34"/>
      <c r="E25" s="34"/>
      <c r="F25" s="34"/>
      <c r="G25" s="34"/>
    </row>
    <row r="26" spans="1:7" ht="15.75">
      <c r="A26" s="34" t="s">
        <v>12</v>
      </c>
      <c r="B26" s="165">
        <v>152.9</v>
      </c>
      <c r="C26" s="165">
        <v>242.2</v>
      </c>
      <c r="D26" s="34"/>
      <c r="E26" s="34"/>
      <c r="F26" s="34"/>
      <c r="G26" s="34"/>
    </row>
    <row r="27" spans="1:7" ht="15.75">
      <c r="A27" s="34" t="s">
        <v>13</v>
      </c>
      <c r="B27" s="165"/>
      <c r="C27" s="165"/>
      <c r="D27" s="34"/>
      <c r="E27" s="34"/>
      <c r="F27" s="34"/>
      <c r="G27" s="34"/>
    </row>
    <row r="28" spans="1:7" ht="15.75">
      <c r="A28" s="34" t="s">
        <v>14</v>
      </c>
      <c r="B28" s="165">
        <v>1473.7</v>
      </c>
      <c r="C28" s="165">
        <v>1482.5</v>
      </c>
      <c r="D28" s="34"/>
      <c r="E28" s="34"/>
      <c r="F28" s="34"/>
      <c r="G28" s="34"/>
    </row>
    <row r="29" spans="1:7" ht="15.75">
      <c r="A29" s="34" t="s">
        <v>15</v>
      </c>
      <c r="B29" s="165">
        <v>2962.5</v>
      </c>
      <c r="C29" s="165">
        <v>3382.1</v>
      </c>
      <c r="D29" s="34"/>
      <c r="E29" s="34"/>
      <c r="F29" s="34"/>
      <c r="G29" s="34"/>
    </row>
    <row r="30" spans="1:7" ht="15.75">
      <c r="A30" s="34" t="s">
        <v>16</v>
      </c>
      <c r="B30" s="165">
        <v>16741</v>
      </c>
      <c r="C30" s="165">
        <v>17923.900000000001</v>
      </c>
      <c r="D30" s="34"/>
      <c r="E30" s="34"/>
      <c r="F30" s="34"/>
      <c r="G30" s="34"/>
    </row>
    <row r="31" spans="1:7" ht="15.75">
      <c r="A31" s="34" t="s">
        <v>17</v>
      </c>
      <c r="B31" s="165">
        <v>-16007.7</v>
      </c>
      <c r="C31" s="164">
        <v>-18714.7</v>
      </c>
      <c r="D31" s="34"/>
      <c r="E31" s="34"/>
      <c r="F31" s="34"/>
      <c r="G31" s="34"/>
    </row>
    <row r="32" spans="1:7" ht="15.75">
      <c r="A32" s="34" t="s">
        <v>18</v>
      </c>
      <c r="B32" s="164">
        <v>-1230.8</v>
      </c>
      <c r="C32" s="164">
        <v>-922.2</v>
      </c>
      <c r="D32" s="34"/>
      <c r="E32" s="34"/>
      <c r="F32" s="34"/>
      <c r="G32" s="34"/>
    </row>
    <row r="33" spans="1:7" ht="15.75">
      <c r="A33" s="34" t="s">
        <v>19</v>
      </c>
      <c r="B33" s="164">
        <v>3938.7</v>
      </c>
      <c r="C33" s="34">
        <v>3151.6</v>
      </c>
      <c r="D33" s="34"/>
      <c r="E33" s="34"/>
      <c r="F33" s="34"/>
      <c r="G33" s="34"/>
    </row>
    <row r="34" spans="1:7" ht="15.75">
      <c r="A34" s="34" t="s">
        <v>20</v>
      </c>
      <c r="B34" s="34"/>
      <c r="C34" s="34" t="s">
        <v>22</v>
      </c>
      <c r="D34" s="34"/>
      <c r="E34" s="34"/>
      <c r="F34" s="34"/>
      <c r="G34" s="34"/>
    </row>
    <row r="35" spans="1:7" ht="15.75">
      <c r="A35" s="34" t="s">
        <v>21</v>
      </c>
      <c r="B35" s="34">
        <v>16377.2</v>
      </c>
      <c r="C35" s="34">
        <v>17155</v>
      </c>
      <c r="D35" s="34"/>
      <c r="E35" s="34"/>
      <c r="F35" s="34"/>
      <c r="G35" s="34"/>
    </row>
    <row r="36" spans="1:7" ht="15.75">
      <c r="A36" s="34"/>
      <c r="B36" s="34"/>
      <c r="C36" s="34"/>
      <c r="D36" s="34"/>
      <c r="E36" s="34"/>
      <c r="F36" s="34"/>
      <c r="G36" s="34"/>
    </row>
    <row r="37" spans="1:7" ht="15.75">
      <c r="A37" s="34" t="s">
        <v>107</v>
      </c>
      <c r="B37" s="34"/>
      <c r="C37" s="34"/>
      <c r="D37" s="34"/>
      <c r="E37" s="34"/>
      <c r="F37" s="34"/>
      <c r="G37" s="34"/>
    </row>
    <row r="38" spans="1:7" ht="15.75">
      <c r="A38" s="34"/>
      <c r="B38" s="34"/>
      <c r="C38" s="34"/>
      <c r="D38" s="34"/>
      <c r="E38" s="34"/>
      <c r="F38" s="34"/>
      <c r="G38" s="34"/>
    </row>
    <row r="39" spans="1:7" ht="15.75">
      <c r="A39" s="34"/>
      <c r="B39" s="34"/>
      <c r="C39" s="34"/>
      <c r="D39" s="34"/>
      <c r="E39" s="34"/>
      <c r="F39" s="34"/>
      <c r="G39" s="34"/>
    </row>
    <row r="40" spans="1:7" ht="15.75">
      <c r="A40" s="34"/>
      <c r="B40" s="34"/>
    </row>
  </sheetData>
  <phoneticPr fontId="10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N32"/>
  <sheetViews>
    <sheetView topLeftCell="A3" zoomScale="125" workbookViewId="0">
      <selection activeCell="P28" sqref="P28"/>
    </sheetView>
  </sheetViews>
  <sheetFormatPr defaultColWidth="8.85546875" defaultRowHeight="15"/>
  <cols>
    <col min="1" max="1" width="2.28515625" customWidth="1"/>
    <col min="2" max="2" width="0.28515625" customWidth="1"/>
    <col min="3" max="3" width="28" customWidth="1"/>
    <col min="4" max="4" width="8.7109375" customWidth="1"/>
    <col min="5" max="5" width="6.85546875" customWidth="1"/>
    <col min="6" max="6" width="8.7109375" customWidth="1"/>
    <col min="7" max="7" width="6.85546875" customWidth="1"/>
    <col min="8" max="8" width="9.28515625" customWidth="1"/>
    <col min="9" max="9" width="6.7109375" customWidth="1"/>
    <col min="10" max="10" width="8.85546875" customWidth="1"/>
    <col min="11" max="11" width="7.7109375" customWidth="1"/>
    <col min="12" max="12" width="8.7109375" customWidth="1"/>
    <col min="13" max="13" width="7.140625" customWidth="1"/>
    <col min="14" max="15" width="7.28515625" customWidth="1"/>
    <col min="16" max="16" width="7.140625" customWidth="1"/>
    <col min="18" max="18" width="11" customWidth="1"/>
    <col min="19" max="19" width="12" customWidth="1"/>
  </cols>
  <sheetData>
    <row r="1" spans="1:66">
      <c r="C1" s="163" t="s">
        <v>23</v>
      </c>
    </row>
    <row r="3" spans="1:66" ht="15" customHeight="1" thickBot="1">
      <c r="A3" s="187" t="s">
        <v>53</v>
      </c>
      <c r="B3" s="187"/>
      <c r="C3" s="187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28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2" t="s">
        <v>148</v>
      </c>
      <c r="BL3" s="1"/>
      <c r="BM3" s="1"/>
      <c r="BN3" s="1"/>
    </row>
    <row r="4" spans="1:66" ht="26.25">
      <c r="A4" s="112" t="s">
        <v>149</v>
      </c>
      <c r="B4" s="111"/>
      <c r="C4" s="111"/>
      <c r="D4" s="188">
        <v>2003</v>
      </c>
      <c r="E4" s="191"/>
      <c r="F4" s="188">
        <v>2004</v>
      </c>
      <c r="G4" s="191"/>
      <c r="H4" s="188">
        <v>2005</v>
      </c>
      <c r="I4" s="189"/>
      <c r="J4" s="190">
        <v>2006</v>
      </c>
      <c r="K4" s="189"/>
      <c r="L4" s="190">
        <v>2007</v>
      </c>
      <c r="M4" s="189"/>
      <c r="N4" s="113" t="s">
        <v>54</v>
      </c>
      <c r="O4" s="114" t="s">
        <v>55</v>
      </c>
      <c r="P4" s="115" t="s">
        <v>156</v>
      </c>
      <c r="Q4" s="116"/>
      <c r="R4" s="116"/>
      <c r="S4" s="29"/>
    </row>
    <row r="5" spans="1:66" ht="7.5" customHeight="1">
      <c r="A5" s="117" t="s">
        <v>146</v>
      </c>
      <c r="B5" s="111"/>
      <c r="C5" s="111"/>
      <c r="D5" s="118"/>
      <c r="E5" s="119"/>
      <c r="F5" s="120"/>
      <c r="G5" s="119"/>
      <c r="H5" s="118"/>
      <c r="I5" s="121"/>
      <c r="J5" s="122"/>
      <c r="K5" s="123"/>
      <c r="L5" s="122"/>
      <c r="M5" s="123"/>
      <c r="N5" s="124"/>
      <c r="O5" s="125"/>
      <c r="P5" s="126"/>
      <c r="Q5" s="111"/>
      <c r="R5" s="111"/>
      <c r="S5" s="28"/>
    </row>
    <row r="6" spans="1:66">
      <c r="A6" s="117" t="s">
        <v>146</v>
      </c>
      <c r="B6" s="117" t="s">
        <v>146</v>
      </c>
      <c r="C6" s="127" t="s">
        <v>118</v>
      </c>
      <c r="D6" s="128">
        <v>14146.7</v>
      </c>
      <c r="E6" s="129">
        <f>D6/D$6</f>
        <v>1</v>
      </c>
      <c r="F6" s="130">
        <v>14934.2</v>
      </c>
      <c r="G6" s="129">
        <f>F6/F$6</f>
        <v>1</v>
      </c>
      <c r="H6" s="131">
        <v>15035.7</v>
      </c>
      <c r="I6" s="132">
        <f>H6/H$6</f>
        <v>1</v>
      </c>
      <c r="J6" s="133">
        <v>15717.1</v>
      </c>
      <c r="K6" s="132">
        <f>J6/J$6</f>
        <v>1</v>
      </c>
      <c r="L6" s="133">
        <v>16685.7</v>
      </c>
      <c r="M6" s="132">
        <f>L6/L$6</f>
        <v>1</v>
      </c>
      <c r="N6" s="134">
        <f>RATE(5,,-D6,L6)</f>
        <v>3.356515040766514E-2</v>
      </c>
      <c r="O6" s="135">
        <f>(L6-J6)/J6</f>
        <v>6.1627144956766855E-2</v>
      </c>
      <c r="P6" s="136">
        <f>AVERAGE(E6,G6,I6, K6,M6)</f>
        <v>1</v>
      </c>
      <c r="Q6" s="111"/>
      <c r="R6" s="111"/>
      <c r="S6" s="28"/>
    </row>
    <row r="7" spans="1:66">
      <c r="A7" s="183" t="s">
        <v>56</v>
      </c>
      <c r="B7" s="183"/>
      <c r="C7" s="184"/>
      <c r="D7" s="137"/>
      <c r="E7" s="138" t="s">
        <v>146</v>
      </c>
      <c r="F7" s="139"/>
      <c r="G7" s="138" t="s">
        <v>146</v>
      </c>
      <c r="H7" s="137"/>
      <c r="I7" s="140" t="s">
        <v>146</v>
      </c>
      <c r="J7" s="141"/>
      <c r="K7" s="140" t="s">
        <v>146</v>
      </c>
      <c r="L7" s="141"/>
      <c r="M7" s="140" t="s">
        <v>146</v>
      </c>
      <c r="N7" s="134"/>
      <c r="O7" s="135"/>
      <c r="P7" s="136"/>
      <c r="Q7" s="111"/>
      <c r="R7" s="111"/>
      <c r="S7" s="28"/>
    </row>
    <row r="8" spans="1:66">
      <c r="A8" s="117" t="s">
        <v>146</v>
      </c>
      <c r="B8" s="185" t="s">
        <v>57</v>
      </c>
      <c r="C8" s="186"/>
      <c r="D8" s="137">
        <v>7571.9</v>
      </c>
      <c r="E8" s="129">
        <f>D8/D$6</f>
        <v>0.5352414343981281</v>
      </c>
      <c r="F8" s="137">
        <v>8049.8</v>
      </c>
      <c r="G8" s="129">
        <f>F8/F$6</f>
        <v>0.53901782485837879</v>
      </c>
      <c r="H8" s="142">
        <v>8600.5</v>
      </c>
      <c r="I8" s="132">
        <f>H8/H$6</f>
        <v>0.57200529406678768</v>
      </c>
      <c r="J8" s="143">
        <v>9176.2999999999993</v>
      </c>
      <c r="K8" s="132">
        <f>J8/J$6</f>
        <v>0.58384180287712106</v>
      </c>
      <c r="L8" s="143">
        <v>9839.9</v>
      </c>
      <c r="M8" s="132">
        <f>L8/L$6</f>
        <v>0.58972053914429712</v>
      </c>
      <c r="N8" s="134">
        <f>RATE(5,,-D8,L8)</f>
        <v>5.3797497804665646E-2</v>
      </c>
      <c r="O8" s="135">
        <f>(L8-J8)/J8</f>
        <v>7.2316728964833363E-2</v>
      </c>
      <c r="P8" s="136">
        <f>AVERAGE(E8,G8,I8, K8,M8)</f>
        <v>0.56396537906894262</v>
      </c>
      <c r="Q8" s="111"/>
      <c r="R8" s="111"/>
      <c r="S8" s="28"/>
    </row>
    <row r="9" spans="1:66">
      <c r="A9" s="117" t="s">
        <v>146</v>
      </c>
      <c r="B9" s="185" t="s">
        <v>58</v>
      </c>
      <c r="C9" s="186"/>
      <c r="D9" s="137">
        <v>2498.3000000000002</v>
      </c>
      <c r="E9" s="129">
        <f>D9/D$6</f>
        <v>0.17659948963362482</v>
      </c>
      <c r="F9" s="137">
        <v>2590.6999999999998</v>
      </c>
      <c r="G9" s="129">
        <f>F9/F$6</f>
        <v>0.17347430729466592</v>
      </c>
      <c r="H9" s="137">
        <v>2730.2</v>
      </c>
      <c r="I9" s="132">
        <f t="shared" ref="I9:I10" si="0">H9/H$6</f>
        <v>0.18158117014838016</v>
      </c>
      <c r="J9" s="141">
        <v>2832.5</v>
      </c>
      <c r="K9" s="132">
        <f>J9/J$6</f>
        <v>0.18021772464385924</v>
      </c>
      <c r="L9" s="141">
        <v>2982.1</v>
      </c>
      <c r="M9" s="132">
        <f t="shared" ref="M9:M10" si="1">L9/L$6</f>
        <v>0.17872189959066745</v>
      </c>
      <c r="N9" s="134">
        <f>RATE(5,,-D9,L9)</f>
        <v>3.6037613816292953E-2</v>
      </c>
      <c r="O9" s="135">
        <f>(L9-J9)/J9</f>
        <v>5.2815533980582495E-2</v>
      </c>
      <c r="P9" s="136">
        <f>AVERAGE(E9,G9,I9, K9,M9)</f>
        <v>0.17811891826223952</v>
      </c>
      <c r="Q9" s="111"/>
      <c r="R9" s="111"/>
      <c r="S9" s="28"/>
    </row>
    <row r="10" spans="1:66">
      <c r="A10" s="117"/>
      <c r="B10" s="127"/>
      <c r="C10" s="111" t="s">
        <v>59</v>
      </c>
      <c r="D10" s="137">
        <v>877.2</v>
      </c>
      <c r="E10" s="129">
        <f>D10/D6</f>
        <v>6.2007393950532633E-2</v>
      </c>
      <c r="F10" s="137">
        <v>932.7</v>
      </c>
      <c r="G10" s="129">
        <f>F10/F$6</f>
        <v>6.2453964725261484E-2</v>
      </c>
      <c r="H10" s="137">
        <v>979</v>
      </c>
      <c r="I10" s="132">
        <f t="shared" si="0"/>
        <v>6.5111700818718116E-2</v>
      </c>
      <c r="J10" s="141">
        <v>988.7</v>
      </c>
      <c r="K10" s="132">
        <f>J10/J$6</f>
        <v>6.2906006833321676E-2</v>
      </c>
      <c r="L10" s="141">
        <v>996.2</v>
      </c>
      <c r="M10" s="132">
        <f t="shared" si="1"/>
        <v>5.9703818239570411E-2</v>
      </c>
      <c r="N10" s="134">
        <f>RATE(5,,-D10,L10)</f>
        <v>2.5769030384472254E-2</v>
      </c>
      <c r="O10" s="135">
        <f>(L10-J10)/J10</f>
        <v>7.5857186204106395E-3</v>
      </c>
      <c r="P10" s="136">
        <f>AVERAGE(E10,G10,I10, K10,M10)</f>
        <v>6.2436576913480854E-2</v>
      </c>
      <c r="Q10" s="111"/>
      <c r="R10" s="111"/>
      <c r="S10" s="30"/>
    </row>
    <row r="11" spans="1:66" ht="11.25" customHeight="1">
      <c r="A11" s="117" t="s">
        <v>146</v>
      </c>
      <c r="B11" s="111"/>
      <c r="C11" s="111"/>
      <c r="D11" s="137"/>
      <c r="E11" s="138" t="s">
        <v>146</v>
      </c>
      <c r="F11" s="137"/>
      <c r="G11" s="138" t="s">
        <v>146</v>
      </c>
      <c r="H11" s="137"/>
      <c r="I11" s="140" t="s">
        <v>146</v>
      </c>
      <c r="J11" s="141"/>
      <c r="K11" s="140" t="s">
        <v>146</v>
      </c>
      <c r="L11" s="141"/>
      <c r="M11" s="140" t="s">
        <v>146</v>
      </c>
      <c r="N11" s="134"/>
      <c r="O11" s="135"/>
      <c r="P11" s="136"/>
      <c r="Q11" s="111"/>
      <c r="R11" s="111"/>
      <c r="S11" s="28"/>
    </row>
    <row r="12" spans="1:66">
      <c r="A12" s="183" t="s">
        <v>60</v>
      </c>
      <c r="B12" s="183"/>
      <c r="C12" s="184"/>
      <c r="D12" s="137">
        <v>3199.3</v>
      </c>
      <c r="E12" s="129">
        <f>D12/D$6</f>
        <v>0.22615168201771438</v>
      </c>
      <c r="F12" s="137">
        <v>3361</v>
      </c>
      <c r="G12" s="129">
        <f>F12/F$6</f>
        <v>0.22505390312169382</v>
      </c>
      <c r="H12" s="137">
        <v>2726</v>
      </c>
      <c r="I12" s="132">
        <f>H12/H$6</f>
        <v>0.18130183496611396</v>
      </c>
      <c r="J12" s="141">
        <v>2719.6</v>
      </c>
      <c r="K12" s="132">
        <f>J12/J$6</f>
        <v>0.17303446564569799</v>
      </c>
      <c r="L12" s="141">
        <v>2894</v>
      </c>
      <c r="M12" s="132">
        <f>L12/L$6</f>
        <v>0.17344192931672031</v>
      </c>
      <c r="N12" s="144">
        <f>RATE(5,,-D12,L12)</f>
        <v>-1.9858648538562604E-2</v>
      </c>
      <c r="O12" s="135">
        <f>(L12-J12)/J12</f>
        <v>6.4127077511398775E-2</v>
      </c>
      <c r="P12" s="136">
        <f>AVERAGE(E12,G12,I12, K12,M12)</f>
        <v>0.19579676301358812</v>
      </c>
      <c r="Q12" s="111"/>
      <c r="R12" s="111"/>
      <c r="S12" s="28"/>
    </row>
    <row r="13" spans="1:66">
      <c r="A13" s="183" t="s">
        <v>152</v>
      </c>
      <c r="B13" s="183"/>
      <c r="C13" s="184"/>
      <c r="D13" s="137"/>
      <c r="E13" s="138" t="s">
        <v>146</v>
      </c>
      <c r="F13" s="139"/>
      <c r="G13" s="138" t="s">
        <v>146</v>
      </c>
      <c r="H13" s="137"/>
      <c r="I13" s="140" t="s">
        <v>146</v>
      </c>
      <c r="J13" s="141"/>
      <c r="K13" s="140" t="s">
        <v>146</v>
      </c>
      <c r="L13" s="141"/>
      <c r="M13" s="140" t="s">
        <v>146</v>
      </c>
      <c r="N13" s="134"/>
      <c r="O13" s="135"/>
      <c r="P13" s="136"/>
      <c r="Q13" s="111"/>
      <c r="R13" s="111"/>
      <c r="S13" s="28"/>
    </row>
    <row r="14" spans="1:66">
      <c r="A14" s="117" t="s">
        <v>146</v>
      </c>
      <c r="B14" s="185" t="s">
        <v>153</v>
      </c>
      <c r="C14" s="186"/>
      <c r="D14" s="137">
        <v>401.5</v>
      </c>
      <c r="E14" s="129">
        <f>D14/D6</f>
        <v>2.8381177235680406E-2</v>
      </c>
      <c r="F14" s="139">
        <v>454.5</v>
      </c>
      <c r="G14" s="129">
        <f>F14/F6</f>
        <v>3.0433501627137708E-2</v>
      </c>
      <c r="H14" s="137">
        <v>454.5</v>
      </c>
      <c r="I14" s="132">
        <f>H14/H$6</f>
        <v>3.0228057223807336E-2</v>
      </c>
      <c r="J14" s="141">
        <v>451.3</v>
      </c>
      <c r="K14" s="132">
        <f>J14/J$6</f>
        <v>2.8713948501950106E-2</v>
      </c>
      <c r="L14" s="141">
        <v>484.4</v>
      </c>
      <c r="M14" s="132">
        <f>L14/L$6</f>
        <v>2.9030846772985248E-2</v>
      </c>
      <c r="N14" s="144">
        <f>RATE(5,,-D14,L14)</f>
        <v>3.8254248662608299E-2</v>
      </c>
      <c r="O14" s="135">
        <f>(L14-J14)/J14</f>
        <v>7.3343673831154366E-2</v>
      </c>
      <c r="P14" s="136">
        <f>AVERAGE(E14,G14,I14, K14,M14)</f>
        <v>2.9357506272312161E-2</v>
      </c>
      <c r="Q14" s="111"/>
      <c r="R14" s="111"/>
      <c r="S14" s="28"/>
    </row>
    <row r="15" spans="1:66">
      <c r="A15" s="117" t="s">
        <v>146</v>
      </c>
      <c r="B15" s="185" t="s">
        <v>61</v>
      </c>
      <c r="C15" s="186"/>
      <c r="D15" s="137">
        <v>365.4</v>
      </c>
      <c r="E15" s="129">
        <f t="shared" ref="E15" si="2">D15/D$6</f>
        <v>2.582934535969519E-2</v>
      </c>
      <c r="F15" s="137">
        <v>436.9</v>
      </c>
      <c r="G15" s="129">
        <f t="shared" ref="G15" si="3">F15/F$6</f>
        <v>2.9254998593831606E-2</v>
      </c>
      <c r="H15" s="137">
        <v>507.7</v>
      </c>
      <c r="I15" s="132">
        <f t="shared" ref="I15" si="4">H15/H$6</f>
        <v>3.3766302865845949E-2</v>
      </c>
      <c r="J15" s="141">
        <v>597.4</v>
      </c>
      <c r="K15" s="132">
        <f t="shared" ref="K15" si="5">J15/J$6</f>
        <v>3.8009556470341217E-2</v>
      </c>
      <c r="L15" s="141">
        <v>685</v>
      </c>
      <c r="M15" s="132">
        <f t="shared" ref="M15" si="6">L15/L$6</f>
        <v>4.1053117339997718E-2</v>
      </c>
      <c r="N15" s="134">
        <f>RATE(5,,-D15,L15)</f>
        <v>0.13392519652217605</v>
      </c>
      <c r="O15" s="135">
        <f>(L15-J15)/J15</f>
        <v>0.14663542015400072</v>
      </c>
      <c r="P15" s="136">
        <f>AVERAGE(E15,G15,I15, K15,M15)</f>
        <v>3.3582664125942338E-2</v>
      </c>
      <c r="Q15" s="111"/>
      <c r="R15" s="111"/>
      <c r="S15" s="28"/>
    </row>
    <row r="16" spans="1:66" ht="14.1" customHeight="1">
      <c r="A16" s="117" t="s">
        <v>146</v>
      </c>
      <c r="B16" s="111"/>
      <c r="C16" s="111"/>
      <c r="D16" s="137"/>
      <c r="E16" s="138" t="s">
        <v>146</v>
      </c>
      <c r="F16" s="139"/>
      <c r="G16" s="138" t="s">
        <v>146</v>
      </c>
      <c r="H16" s="137"/>
      <c r="I16" s="140" t="s">
        <v>146</v>
      </c>
      <c r="J16" s="141"/>
      <c r="K16" s="140" t="s">
        <v>146</v>
      </c>
      <c r="L16" s="141"/>
      <c r="M16" s="140" t="s">
        <v>146</v>
      </c>
      <c r="N16" s="134"/>
      <c r="O16" s="135"/>
      <c r="P16" s="136"/>
      <c r="Q16" s="111"/>
      <c r="R16" s="111"/>
      <c r="S16" s="28"/>
    </row>
    <row r="17" spans="1:66" ht="14.1" customHeight="1">
      <c r="A17" s="183" t="s">
        <v>62</v>
      </c>
      <c r="B17" s="183"/>
      <c r="C17" s="184"/>
      <c r="D17" s="137">
        <v>3169.2</v>
      </c>
      <c r="E17" s="129">
        <f>D17/D$6</f>
        <v>0.22402397732333335</v>
      </c>
      <c r="F17" s="137">
        <v>3403.5</v>
      </c>
      <c r="G17" s="129">
        <f>F17/F$6</f>
        <v>0.22789972010552959</v>
      </c>
      <c r="H17" s="137">
        <v>2689.6</v>
      </c>
      <c r="I17" s="132">
        <f>H17/H$6</f>
        <v>0.17888093005314018</v>
      </c>
      <c r="J17" s="141">
        <v>2865.7</v>
      </c>
      <c r="K17" s="132">
        <f>J17/J$6</f>
        <v>0.18233007361408909</v>
      </c>
      <c r="L17" s="141">
        <v>3094.6</v>
      </c>
      <c r="M17" s="132">
        <f>L17/L$6</f>
        <v>0.18546419988373275</v>
      </c>
      <c r="N17" s="134">
        <f>RATE(5,,-D17,L17)</f>
        <v>-4.7527762513692997E-3</v>
      </c>
      <c r="O17" s="135">
        <f>(L17-J17)/J17</f>
        <v>7.9875772062672337E-2</v>
      </c>
      <c r="P17" s="136">
        <f>AVERAGE(E17,G17,I17, K17,M17)</f>
        <v>0.19971978019596501</v>
      </c>
      <c r="Q17" s="111"/>
      <c r="R17" s="111"/>
      <c r="S17" s="28"/>
    </row>
    <row r="18" spans="1:66" ht="14.1" customHeight="1">
      <c r="A18" s="183" t="s">
        <v>63</v>
      </c>
      <c r="B18" s="183"/>
      <c r="C18" s="184"/>
      <c r="D18" s="137">
        <v>1093.3</v>
      </c>
      <c r="E18" s="129">
        <f>D18/D$6</f>
        <v>7.7283041274643555E-2</v>
      </c>
      <c r="F18" s="137">
        <v>1163.2</v>
      </c>
      <c r="G18" s="129">
        <f>F18/F$6</f>
        <v>7.7888336837594246E-2</v>
      </c>
      <c r="H18" s="137">
        <v>850.4</v>
      </c>
      <c r="I18" s="132">
        <f>H18/H$6</f>
        <v>5.6558723571233795E-2</v>
      </c>
      <c r="J18" s="141">
        <v>900.5</v>
      </c>
      <c r="K18" s="132">
        <f>J18/J$6</f>
        <v>5.729428456903627E-2</v>
      </c>
      <c r="L18" s="141">
        <v>969.8</v>
      </c>
      <c r="M18" s="132">
        <f>L18/L$6</f>
        <v>5.8121625104131075E-2</v>
      </c>
      <c r="N18" s="134">
        <f>RATE(5,,-D18,L18)</f>
        <v>-2.3688137105124768E-2</v>
      </c>
      <c r="O18" s="135">
        <f>(L18-J18)/J18</f>
        <v>7.6957245974458577E-2</v>
      </c>
      <c r="P18" s="136">
        <f>AVERAGE(E18,G18,I18, K18,M18)</f>
        <v>6.5429202271327785E-2</v>
      </c>
      <c r="Q18" s="111"/>
      <c r="R18" s="111"/>
      <c r="S18" s="28"/>
    </row>
    <row r="19" spans="1:66" ht="15" customHeight="1">
      <c r="A19" s="117"/>
      <c r="B19" s="111"/>
      <c r="C19" s="127"/>
      <c r="D19" s="137"/>
      <c r="E19" s="138"/>
      <c r="F19" s="139"/>
      <c r="G19" s="138"/>
      <c r="H19" s="137"/>
      <c r="I19" s="140"/>
      <c r="J19" s="141"/>
      <c r="K19" s="140"/>
      <c r="L19" s="141"/>
      <c r="M19" s="140"/>
      <c r="N19" s="134"/>
      <c r="O19" s="135"/>
      <c r="P19" s="136"/>
      <c r="Q19" s="111"/>
      <c r="R19" s="111"/>
      <c r="S19" s="28"/>
    </row>
    <row r="20" spans="1:66">
      <c r="A20" s="183" t="s">
        <v>127</v>
      </c>
      <c r="B20" s="183"/>
      <c r="C20" s="184"/>
      <c r="D20" s="137">
        <v>2075.9</v>
      </c>
      <c r="E20" s="129">
        <f>D20/D$6</f>
        <v>0.14674093604868979</v>
      </c>
      <c r="F20" s="137">
        <v>2240.3000000000002</v>
      </c>
      <c r="G20" s="129">
        <f>F20/F$6</f>
        <v>0.15001138326793534</v>
      </c>
      <c r="H20" s="137">
        <v>1939.2</v>
      </c>
      <c r="I20" s="132">
        <f>H20/H$6</f>
        <v>0.12897304415491131</v>
      </c>
      <c r="J20" s="141">
        <v>1965.2</v>
      </c>
      <c r="K20" s="132">
        <f>J20/J$6</f>
        <v>0.12503578904505283</v>
      </c>
      <c r="L20" s="141">
        <v>2124.8000000000002</v>
      </c>
      <c r="M20" s="132">
        <f>L20/L$6</f>
        <v>0.1273425747796017</v>
      </c>
      <c r="N20" s="144">
        <f>RATE(5,,-D20,L20)</f>
        <v>4.6674358462704653E-3</v>
      </c>
      <c r="O20" s="135">
        <f>(L20-J20)/J20</f>
        <v>8.1213108080602545E-2</v>
      </c>
      <c r="P20" s="136">
        <f>AVERAGE(E20,G20,I20, K20,M20)</f>
        <v>0.13562074545923819</v>
      </c>
      <c r="Q20" s="111"/>
      <c r="R20" s="111"/>
      <c r="S20" s="28"/>
    </row>
    <row r="21" spans="1:66" ht="12.95" customHeight="1">
      <c r="A21" s="145"/>
      <c r="B21" s="111"/>
      <c r="C21" s="111"/>
      <c r="D21" s="139"/>
      <c r="E21" s="119"/>
      <c r="F21" s="139"/>
      <c r="G21" s="119"/>
      <c r="H21" s="139"/>
      <c r="I21" s="121"/>
      <c r="J21" s="146"/>
      <c r="K21" s="123"/>
      <c r="L21" s="146"/>
      <c r="M21" s="132"/>
      <c r="N21" s="134"/>
      <c r="O21" s="135"/>
      <c r="P21" s="136"/>
      <c r="Q21" s="111"/>
      <c r="R21" s="111"/>
      <c r="S21" s="28"/>
    </row>
    <row r="22" spans="1:66" ht="12" customHeight="1">
      <c r="A22" s="183" t="s">
        <v>121</v>
      </c>
      <c r="B22" s="183"/>
      <c r="C22" s="184"/>
      <c r="D22" s="147">
        <v>4.95</v>
      </c>
      <c r="E22" s="119"/>
      <c r="F22" s="147">
        <v>4.5599999999999996</v>
      </c>
      <c r="G22" s="119"/>
      <c r="H22" s="147">
        <v>5.72</v>
      </c>
      <c r="I22" s="121"/>
      <c r="J22" s="148">
        <v>6.05</v>
      </c>
      <c r="K22" s="123"/>
      <c r="L22" s="148">
        <v>6.4</v>
      </c>
      <c r="M22" s="149">
        <f>L22/L$6</f>
        <v>3.8356197222771596E-4</v>
      </c>
      <c r="N22" s="144">
        <f>RATE(5,,-D22,L22)</f>
        <v>5.2725044538175732E-2</v>
      </c>
      <c r="O22" s="135">
        <f>(L22-J22)/J22</f>
        <v>5.7851239669421579E-2</v>
      </c>
      <c r="P22" s="136"/>
      <c r="Q22" s="111"/>
      <c r="R22" s="111"/>
      <c r="S22" s="28"/>
    </row>
    <row r="23" spans="1:66" ht="15" customHeight="1">
      <c r="A23" s="117" t="s">
        <v>146</v>
      </c>
      <c r="B23" s="111"/>
      <c r="C23" s="111"/>
      <c r="D23" s="150"/>
      <c r="E23" s="119"/>
      <c r="F23" s="150"/>
      <c r="G23" s="119"/>
      <c r="H23" s="150"/>
      <c r="I23" s="121"/>
      <c r="J23" s="151"/>
      <c r="K23" s="123"/>
      <c r="L23" s="151"/>
      <c r="M23" s="132">
        <f t="shared" ref="M23:M27" si="7">L23/L$6</f>
        <v>0</v>
      </c>
      <c r="N23" s="134"/>
      <c r="O23" s="135"/>
      <c r="P23" s="136"/>
      <c r="Q23" s="111"/>
      <c r="R23" s="111"/>
      <c r="S23" s="28"/>
    </row>
    <row r="24" spans="1:66">
      <c r="A24" s="183" t="s">
        <v>122</v>
      </c>
      <c r="B24" s="183"/>
      <c r="C24" s="184"/>
      <c r="D24" s="147">
        <v>4.8899999999999997</v>
      </c>
      <c r="E24" s="119"/>
      <c r="F24" s="147">
        <v>4.5199999999999996</v>
      </c>
      <c r="G24" s="119"/>
      <c r="H24" s="147">
        <v>5.63</v>
      </c>
      <c r="I24" s="121"/>
      <c r="J24" s="148">
        <v>5.96</v>
      </c>
      <c r="K24" s="123"/>
      <c r="L24" s="148">
        <v>6.32</v>
      </c>
      <c r="M24" s="149">
        <f>L24/L$6</f>
        <v>3.7876744757486949E-4</v>
      </c>
      <c r="N24" s="144">
        <f>RATE(5,,-D24,L24)</f>
        <v>5.2644301705155105E-2</v>
      </c>
      <c r="O24" s="135">
        <f t="shared" ref="O24" si="8">(L24-J24)/J24</f>
        <v>6.0402684563758441E-2</v>
      </c>
      <c r="P24" s="136"/>
      <c r="Q24" s="111"/>
      <c r="R24" s="152" t="s">
        <v>120</v>
      </c>
      <c r="S24" s="31"/>
    </row>
    <row r="25" spans="1:66">
      <c r="A25" s="111"/>
      <c r="B25" s="111" t="s">
        <v>128</v>
      </c>
      <c r="C25" s="111"/>
      <c r="D25" s="153">
        <f>D18/D17</f>
        <v>0.34497665025874036</v>
      </c>
      <c r="E25" s="153"/>
      <c r="F25" s="153">
        <f t="shared" ref="F25:L25" si="9">F18/F17</f>
        <v>0.34176582929337446</v>
      </c>
      <c r="G25" s="153"/>
      <c r="H25" s="154">
        <f t="shared" si="9"/>
        <v>0.31618084473527663</v>
      </c>
      <c r="I25" s="155"/>
      <c r="J25" s="156">
        <f t="shared" si="9"/>
        <v>0.31423386956066585</v>
      </c>
      <c r="K25" s="153"/>
      <c r="L25" s="153">
        <f t="shared" si="9"/>
        <v>0.31338460544173724</v>
      </c>
      <c r="M25" s="153"/>
      <c r="N25" s="134"/>
      <c r="O25" s="135"/>
      <c r="P25" s="136"/>
      <c r="Q25" s="111"/>
      <c r="R25" s="158">
        <f>AVERAGE(D25,F25,H25, J25, L25)</f>
        <v>0.32610835985795894</v>
      </c>
      <c r="S25" s="32"/>
    </row>
    <row r="26" spans="1:66" ht="19.5">
      <c r="A26" s="111"/>
      <c r="B26" s="111" t="s">
        <v>129</v>
      </c>
      <c r="C26" s="111"/>
      <c r="D26" s="157"/>
      <c r="E26" s="119"/>
      <c r="F26" s="157"/>
      <c r="G26" s="119"/>
      <c r="H26" s="157"/>
      <c r="I26" s="121"/>
      <c r="J26" s="148">
        <v>988.7</v>
      </c>
      <c r="K26" s="132">
        <f>J26/J6</f>
        <v>6.2906006833321676E-2</v>
      </c>
      <c r="L26" s="148">
        <v>996.2</v>
      </c>
      <c r="M26" s="132">
        <f>L26/L6</f>
        <v>5.9703818239570411E-2</v>
      </c>
      <c r="N26" s="134"/>
      <c r="O26" s="135">
        <f>(L26-J26)/J26</f>
        <v>7.5857186204106395E-3</v>
      </c>
      <c r="P26" s="136">
        <f>AVERAGE(K26,M26)</f>
        <v>6.1304912536446043E-2</v>
      </c>
      <c r="Q26" s="111"/>
      <c r="R26" s="1"/>
      <c r="S26" s="32"/>
    </row>
    <row r="27" spans="1:66" ht="19.5">
      <c r="A27" s="111"/>
      <c r="B27" s="111" t="s">
        <v>119</v>
      </c>
      <c r="C27" s="111"/>
      <c r="D27" s="159"/>
      <c r="E27" s="119"/>
      <c r="F27" s="159"/>
      <c r="G27" s="119"/>
      <c r="H27" s="159"/>
      <c r="I27" s="121"/>
      <c r="J27" s="160">
        <v>5640</v>
      </c>
      <c r="K27" s="132">
        <f>J27/J6</f>
        <v>0.3588448250631478</v>
      </c>
      <c r="L27" s="160">
        <v>6136</v>
      </c>
      <c r="M27" s="132">
        <f t="shared" si="7"/>
        <v>0.36774004087332263</v>
      </c>
      <c r="N27" s="144"/>
      <c r="O27" s="135">
        <f>(L27-J27)/J27</f>
        <v>8.794326241134752E-2</v>
      </c>
      <c r="P27" s="179">
        <f>(L27-J27)/(L6-J6)</f>
        <v>0.51207928969646899</v>
      </c>
      <c r="Q27" s="111"/>
      <c r="R27" s="1"/>
      <c r="S27" s="32"/>
    </row>
    <row r="28" spans="1:66" ht="19.5">
      <c r="A28" s="1"/>
      <c r="B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66" ht="19.5">
      <c r="B29" s="1"/>
      <c r="C29" s="161" t="s">
        <v>147</v>
      </c>
      <c r="D29" s="161" t="s">
        <v>9</v>
      </c>
      <c r="E29" s="162"/>
      <c r="F29" s="16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1:66" ht="19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1:66" ht="19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66" ht="19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</sheetData>
  <mergeCells count="18">
    <mergeCell ref="A3:C3"/>
    <mergeCell ref="H4:I4"/>
    <mergeCell ref="J4:K4"/>
    <mergeCell ref="L4:M4"/>
    <mergeCell ref="D4:E4"/>
    <mergeCell ref="F4:G4"/>
    <mergeCell ref="A18:C18"/>
    <mergeCell ref="A20:C20"/>
    <mergeCell ref="A22:C22"/>
    <mergeCell ref="A24:C24"/>
    <mergeCell ref="A7:C7"/>
    <mergeCell ref="B8:C8"/>
    <mergeCell ref="B9:C9"/>
    <mergeCell ref="A17:C17"/>
    <mergeCell ref="A12:C12"/>
    <mergeCell ref="A13:C13"/>
    <mergeCell ref="B14:C14"/>
    <mergeCell ref="B15:C15"/>
  </mergeCells>
  <phoneticPr fontId="10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E22"/>
  <sheetViews>
    <sheetView topLeftCell="A3" workbookViewId="0">
      <selection activeCell="D24" sqref="D24"/>
    </sheetView>
  </sheetViews>
  <sheetFormatPr defaultColWidth="8.85546875" defaultRowHeight="15"/>
  <cols>
    <col min="1" max="1" width="35.7109375" customWidth="1"/>
    <col min="2" max="2" width="12.85546875" customWidth="1"/>
    <col min="3" max="3" width="14.85546875" customWidth="1"/>
    <col min="4" max="4" width="13.42578125" customWidth="1"/>
    <col min="5" max="5" width="13.140625" customWidth="1"/>
  </cols>
  <sheetData>
    <row r="1" spans="1:5" ht="33.950000000000003" customHeight="1">
      <c r="A1" s="86" t="s">
        <v>154</v>
      </c>
      <c r="B1" s="84" t="s">
        <v>108</v>
      </c>
      <c r="C1" s="85"/>
      <c r="D1" s="41"/>
      <c r="E1" s="41"/>
    </row>
    <row r="2" spans="1:5" ht="33.950000000000003" customHeight="1" thickBot="1">
      <c r="A2" s="34"/>
      <c r="B2" s="34"/>
      <c r="C2" s="34"/>
      <c r="D2" s="34"/>
      <c r="E2" s="34"/>
    </row>
    <row r="3" spans="1:5" ht="18.95" customHeight="1">
      <c r="A3" s="42"/>
      <c r="B3" s="43"/>
      <c r="C3" s="44">
        <v>39082</v>
      </c>
      <c r="D3" s="45">
        <v>39447</v>
      </c>
      <c r="E3" s="46" t="s">
        <v>109</v>
      </c>
    </row>
    <row r="4" spans="1:5" ht="18" customHeight="1">
      <c r="A4" s="47" t="s">
        <v>110</v>
      </c>
      <c r="B4" s="48"/>
      <c r="C4" s="55">
        <v>15717.1</v>
      </c>
      <c r="D4" s="56">
        <v>16685.7</v>
      </c>
      <c r="E4" s="63">
        <v>6.2E-2</v>
      </c>
    </row>
    <row r="5" spans="1:5" ht="24" customHeight="1">
      <c r="A5" s="49"/>
      <c r="B5" s="50"/>
      <c r="C5" s="58"/>
      <c r="D5" s="59"/>
      <c r="E5" s="65"/>
    </row>
    <row r="6" spans="1:5" ht="18.95" customHeight="1">
      <c r="A6" s="47" t="s">
        <v>157</v>
      </c>
      <c r="B6" s="48"/>
      <c r="C6" s="69">
        <v>5552.1</v>
      </c>
      <c r="D6" s="70">
        <v>5849.6</v>
      </c>
      <c r="E6" s="71">
        <v>5.3999999999999999E-2</v>
      </c>
    </row>
    <row r="7" spans="1:5" ht="24" customHeight="1">
      <c r="A7" s="49" t="s">
        <v>112</v>
      </c>
      <c r="B7" s="50"/>
      <c r="C7" s="76">
        <v>0.3533</v>
      </c>
      <c r="D7" s="77">
        <v>0.35060000000000002</v>
      </c>
      <c r="E7" s="65" t="s">
        <v>111</v>
      </c>
    </row>
    <row r="8" spans="1:5" ht="24" customHeight="1">
      <c r="A8" s="49"/>
      <c r="B8" s="50"/>
      <c r="C8" s="58"/>
      <c r="D8" s="59"/>
      <c r="E8" s="65"/>
    </row>
    <row r="9" spans="1:5" ht="24" customHeight="1">
      <c r="A9" s="72" t="s">
        <v>113</v>
      </c>
      <c r="B9" s="52"/>
      <c r="C9" s="55">
        <v>2719.6</v>
      </c>
      <c r="D9" s="74">
        <v>2894</v>
      </c>
      <c r="E9" s="75">
        <v>6.4000000000000001E-2</v>
      </c>
    </row>
    <row r="10" spans="1:5" ht="24" customHeight="1">
      <c r="A10" s="49" t="s">
        <v>112</v>
      </c>
      <c r="B10" s="50"/>
      <c r="C10" s="76">
        <v>0.17299999999999999</v>
      </c>
      <c r="D10" s="77">
        <v>0.17299999999999999</v>
      </c>
      <c r="E10" s="65" t="s">
        <v>114</v>
      </c>
    </row>
    <row r="11" spans="1:5" ht="36.950000000000003" customHeight="1">
      <c r="A11" s="51"/>
      <c r="B11" s="52"/>
      <c r="C11" s="58"/>
      <c r="D11" s="60"/>
      <c r="E11" s="66"/>
    </row>
    <row r="12" spans="1:5" ht="36.950000000000003" customHeight="1">
      <c r="A12" s="72" t="s">
        <v>105</v>
      </c>
      <c r="B12" s="73"/>
      <c r="C12" s="55">
        <v>1965.2</v>
      </c>
      <c r="D12" s="57">
        <v>2115.3000000000002</v>
      </c>
      <c r="E12" s="64">
        <v>7.5999999999999998E-2</v>
      </c>
    </row>
    <row r="13" spans="1:5" ht="36.950000000000003" customHeight="1">
      <c r="A13" s="49" t="s">
        <v>115</v>
      </c>
      <c r="B13" s="50"/>
      <c r="C13" s="58">
        <v>2.5299999999999998</v>
      </c>
      <c r="D13" s="59">
        <v>2.79</v>
      </c>
      <c r="E13" s="65">
        <v>0.10299999999999999</v>
      </c>
    </row>
    <row r="14" spans="1:5" ht="36.950000000000003" customHeight="1">
      <c r="A14" s="51" t="s">
        <v>67</v>
      </c>
      <c r="B14" s="52"/>
      <c r="C14" s="107"/>
      <c r="D14" s="60">
        <v>715</v>
      </c>
      <c r="E14" s="66"/>
    </row>
    <row r="15" spans="1:5" ht="36.950000000000003" customHeight="1" thickBot="1">
      <c r="A15" s="53" t="s">
        <v>116</v>
      </c>
      <c r="B15" s="54"/>
      <c r="C15" s="61">
        <v>2502.6</v>
      </c>
      <c r="D15" s="62">
        <v>2963.1</v>
      </c>
      <c r="E15" s="67">
        <v>0.184</v>
      </c>
    </row>
    <row r="16" spans="1:5" ht="36.950000000000003" customHeight="1">
      <c r="A16" s="49" t="s">
        <v>52</v>
      </c>
      <c r="B16" s="50"/>
      <c r="C16" s="58">
        <v>1.1299999999999999</v>
      </c>
      <c r="D16" s="59">
        <v>1.25</v>
      </c>
      <c r="E16" s="65">
        <v>7.0000000000000007E-2</v>
      </c>
    </row>
    <row r="17" spans="1:5" s="80" customFormat="1" ht="36.950000000000003" customHeight="1" thickBot="1">
      <c r="A17" s="78" t="s">
        <v>104</v>
      </c>
      <c r="B17" s="79"/>
      <c r="C17" s="81">
        <v>0.51600000000000001</v>
      </c>
      <c r="D17" s="82">
        <v>0.59699999999999998</v>
      </c>
      <c r="E17" s="83" t="s">
        <v>106</v>
      </c>
    </row>
    <row r="18" spans="1:5" ht="36.950000000000003" customHeight="1">
      <c r="A18" s="49" t="s">
        <v>101</v>
      </c>
      <c r="B18" s="50"/>
      <c r="C18" s="58">
        <v>6377</v>
      </c>
      <c r="D18" s="59">
        <v>17155</v>
      </c>
      <c r="E18" s="65">
        <v>4.8000000000000001E-2</v>
      </c>
    </row>
    <row r="19" spans="1:5" ht="21" customHeight="1" thickBot="1">
      <c r="A19" s="53" t="s">
        <v>103</v>
      </c>
      <c r="B19" s="54"/>
      <c r="C19" s="61">
        <v>988.7</v>
      </c>
      <c r="D19" s="62">
        <v>996.2</v>
      </c>
      <c r="E19" s="67">
        <v>8.0000000000000002E-3</v>
      </c>
    </row>
    <row r="20" spans="1:5" ht="16.5" thickBot="1">
      <c r="A20" s="53" t="s">
        <v>98</v>
      </c>
      <c r="B20" s="54"/>
      <c r="C20" s="61">
        <v>49.2</v>
      </c>
      <c r="D20" s="62">
        <v>52.34</v>
      </c>
      <c r="E20" s="67">
        <v>6.4000000000000001E-2</v>
      </c>
    </row>
    <row r="22" spans="1:5">
      <c r="A22" t="s">
        <v>88</v>
      </c>
    </row>
  </sheetData>
  <phoneticPr fontId="10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J34"/>
  <sheetViews>
    <sheetView workbookViewId="0">
      <selection activeCell="B15" sqref="B15"/>
    </sheetView>
  </sheetViews>
  <sheetFormatPr defaultColWidth="8.85546875" defaultRowHeight="15.75"/>
  <cols>
    <col min="1" max="1" width="60.28515625" style="34" customWidth="1"/>
    <col min="2" max="2" width="15.42578125" style="34" bestFit="1" customWidth="1"/>
    <col min="3" max="3" width="15.7109375" style="34" customWidth="1"/>
    <col min="4" max="4" width="10.140625" style="34" customWidth="1"/>
    <col min="5" max="16384" width="8.85546875" style="34"/>
  </cols>
  <sheetData>
    <row r="1" spans="1:10" ht="21.95" customHeight="1">
      <c r="A1" s="87" t="s">
        <v>145</v>
      </c>
      <c r="B1" s="87"/>
      <c r="C1" s="87"/>
      <c r="D1" s="87"/>
      <c r="E1" s="87"/>
    </row>
    <row r="2" spans="1:10" ht="24.75" customHeight="1">
      <c r="A2" s="88"/>
      <c r="B2" s="89" t="s">
        <v>96</v>
      </c>
      <c r="C2" s="89" t="s">
        <v>130</v>
      </c>
      <c r="D2" s="90" t="s">
        <v>97</v>
      </c>
      <c r="E2" s="91"/>
      <c r="F2" s="35"/>
      <c r="G2" s="35"/>
      <c r="H2" s="35"/>
      <c r="I2" s="35"/>
      <c r="J2" s="35"/>
    </row>
    <row r="3" spans="1:10">
      <c r="A3" s="92" t="s">
        <v>70</v>
      </c>
      <c r="B3" s="93"/>
      <c r="C3" s="94"/>
      <c r="D3" s="98" t="s">
        <v>71</v>
      </c>
      <c r="E3" s="95"/>
      <c r="F3" s="37"/>
      <c r="G3" s="37"/>
      <c r="H3" s="37"/>
      <c r="I3" s="37"/>
      <c r="J3" s="37"/>
    </row>
    <row r="4" spans="1:10">
      <c r="A4" s="92" t="s">
        <v>72</v>
      </c>
      <c r="B4" s="93"/>
      <c r="C4" s="94"/>
      <c r="D4" s="95"/>
      <c r="E4" s="95"/>
      <c r="F4" s="37"/>
      <c r="G4" s="37"/>
      <c r="H4" s="37"/>
      <c r="I4" s="37"/>
      <c r="J4" s="37"/>
    </row>
    <row r="5" spans="1:10" ht="15.95" customHeight="1">
      <c r="A5" s="92"/>
      <c r="B5" s="96"/>
      <c r="C5" s="95"/>
      <c r="D5" s="95"/>
      <c r="E5" s="95"/>
      <c r="F5" s="37"/>
      <c r="G5" s="37"/>
      <c r="H5" s="37"/>
      <c r="I5" s="37"/>
      <c r="J5" s="37"/>
    </row>
    <row r="6" spans="1:10" ht="14.25" customHeight="1">
      <c r="A6" s="92"/>
      <c r="B6" s="95"/>
      <c r="C6" s="95"/>
      <c r="D6" s="95"/>
      <c r="E6" s="95"/>
      <c r="F6" s="37"/>
      <c r="G6" s="37"/>
      <c r="H6" s="37"/>
      <c r="I6" s="37"/>
      <c r="J6" s="37"/>
    </row>
    <row r="7" spans="1:10" ht="18" customHeight="1">
      <c r="A7" s="92" t="s">
        <v>131</v>
      </c>
      <c r="B7" s="97" t="s">
        <v>73</v>
      </c>
      <c r="C7" s="95"/>
      <c r="D7" s="98" t="s">
        <v>74</v>
      </c>
      <c r="E7" s="95"/>
      <c r="F7" s="37"/>
      <c r="G7" s="37"/>
      <c r="H7" s="37"/>
      <c r="I7" s="37"/>
      <c r="J7" s="37"/>
    </row>
    <row r="8" spans="1:10">
      <c r="A8" s="92" t="s">
        <v>155</v>
      </c>
      <c r="B8" s="99">
        <v>0.6</v>
      </c>
      <c r="C8" s="95"/>
      <c r="D8" s="98" t="s">
        <v>75</v>
      </c>
      <c r="E8" s="95"/>
      <c r="F8" s="37"/>
      <c r="G8" s="37"/>
      <c r="H8" s="37"/>
      <c r="I8" s="37"/>
      <c r="J8" s="37"/>
    </row>
    <row r="9" spans="1:10">
      <c r="A9" s="92" t="s">
        <v>76</v>
      </c>
      <c r="B9" s="100">
        <v>4.1000000000000002E-2</v>
      </c>
      <c r="C9" s="95"/>
      <c r="D9" s="98" t="s">
        <v>77</v>
      </c>
      <c r="E9" s="95"/>
      <c r="F9" s="37"/>
      <c r="G9" s="37"/>
      <c r="H9" s="37"/>
      <c r="I9" s="37"/>
      <c r="J9" s="37"/>
    </row>
    <row r="10" spans="1:10">
      <c r="A10" s="92" t="s">
        <v>78</v>
      </c>
      <c r="B10" s="100">
        <v>5.5E-2</v>
      </c>
      <c r="C10" s="95"/>
      <c r="D10" s="98" t="s">
        <v>79</v>
      </c>
      <c r="E10" s="95"/>
      <c r="F10" s="37"/>
      <c r="G10" s="37"/>
      <c r="H10" s="37"/>
      <c r="I10" s="37"/>
      <c r="J10" s="37"/>
    </row>
    <row r="11" spans="1:10">
      <c r="A11" s="92" t="s">
        <v>80</v>
      </c>
      <c r="B11" s="100">
        <v>4.7899999999999998E-2</v>
      </c>
      <c r="C11" s="95"/>
      <c r="D11" s="98" t="s">
        <v>81</v>
      </c>
      <c r="E11" s="95"/>
      <c r="F11" s="37"/>
      <c r="G11" s="37"/>
      <c r="H11" s="37"/>
      <c r="I11" s="37"/>
      <c r="J11" s="37"/>
    </row>
    <row r="12" spans="1:10">
      <c r="A12" s="92" t="s">
        <v>82</v>
      </c>
      <c r="B12" s="100">
        <f>AVERAGE('income statement &amp; assumptions'!D25,'income statement &amp; assumptions'!F25,'income statement &amp; assumptions'!H25,'income statement &amp; assumptions'!J25,'income statement &amp; assumptions'!L25)</f>
        <v>0.32610835985795894</v>
      </c>
      <c r="C12" s="95"/>
      <c r="D12" s="98" t="s">
        <v>83</v>
      </c>
      <c r="E12" s="95"/>
      <c r="F12" s="37"/>
      <c r="G12" s="37"/>
      <c r="H12" s="37"/>
      <c r="I12" s="37"/>
      <c r="J12" s="37"/>
    </row>
    <row r="13" spans="1:10">
      <c r="A13" s="92"/>
      <c r="B13" s="100"/>
      <c r="C13" s="95"/>
      <c r="D13" s="98"/>
      <c r="E13" s="95"/>
      <c r="F13" s="37"/>
      <c r="G13" s="37"/>
      <c r="H13" s="37"/>
      <c r="I13" s="37"/>
      <c r="J13" s="37"/>
    </row>
    <row r="14" spans="1:10">
      <c r="A14" s="92" t="s">
        <v>132</v>
      </c>
      <c r="B14" s="101">
        <v>4.7500000000000001E-2</v>
      </c>
      <c r="C14" s="95"/>
      <c r="D14" s="98" t="s">
        <v>83</v>
      </c>
      <c r="E14" s="95"/>
      <c r="F14" s="37"/>
      <c r="G14" s="37"/>
      <c r="H14" s="37"/>
      <c r="I14" s="37"/>
      <c r="J14" s="37"/>
    </row>
    <row r="15" spans="1:10">
      <c r="A15" s="92" t="s">
        <v>133</v>
      </c>
      <c r="B15" s="102"/>
      <c r="C15" s="95"/>
      <c r="D15" s="98" t="s">
        <v>26</v>
      </c>
      <c r="E15" s="95"/>
      <c r="F15" s="37"/>
      <c r="G15" s="37"/>
      <c r="H15" s="37"/>
      <c r="I15" s="37"/>
      <c r="J15" s="37"/>
    </row>
    <row r="16" spans="1:10">
      <c r="A16" s="92" t="s">
        <v>84</v>
      </c>
      <c r="B16" s="103"/>
      <c r="C16" s="95"/>
      <c r="D16" s="98" t="s">
        <v>26</v>
      </c>
      <c r="E16" s="95"/>
      <c r="F16" s="37"/>
      <c r="G16" s="37"/>
      <c r="H16" s="37"/>
      <c r="I16" s="37"/>
      <c r="J16" s="37"/>
    </row>
    <row r="17" spans="1:10" ht="10.5" customHeight="1">
      <c r="A17" s="92"/>
      <c r="B17" s="95"/>
      <c r="C17" s="95"/>
      <c r="D17" s="95"/>
      <c r="E17" s="95"/>
      <c r="F17" s="37"/>
      <c r="G17" s="37"/>
      <c r="H17" s="37"/>
      <c r="I17" s="37"/>
      <c r="J17" s="37"/>
    </row>
    <row r="18" spans="1:10">
      <c r="A18" s="92" t="s">
        <v>85</v>
      </c>
      <c r="B18" s="95"/>
      <c r="C18" s="95"/>
      <c r="D18" s="95"/>
      <c r="E18" s="95"/>
      <c r="F18" s="37"/>
      <c r="G18" s="37"/>
      <c r="H18" s="37"/>
      <c r="I18" s="37"/>
      <c r="J18" s="37"/>
    </row>
    <row r="19" spans="1:10">
      <c r="A19" s="104" t="s">
        <v>134</v>
      </c>
      <c r="B19" s="105"/>
      <c r="C19" s="95"/>
      <c r="D19" s="95"/>
      <c r="E19" s="95"/>
      <c r="F19" s="37"/>
      <c r="G19" s="37"/>
      <c r="H19" s="37"/>
      <c r="I19" s="37"/>
      <c r="J19" s="37"/>
    </row>
    <row r="20" spans="1:10">
      <c r="A20" s="104" t="s">
        <v>158</v>
      </c>
      <c r="B20" s="105"/>
      <c r="C20" s="95"/>
      <c r="D20" s="95"/>
      <c r="E20" s="95"/>
      <c r="F20" s="37"/>
      <c r="G20" s="37"/>
      <c r="H20" s="37"/>
      <c r="I20" s="37"/>
      <c r="J20" s="37"/>
    </row>
    <row r="21" spans="1:10">
      <c r="A21" s="92"/>
      <c r="B21" s="95"/>
      <c r="C21" s="95"/>
      <c r="D21" s="95"/>
      <c r="E21" s="95"/>
      <c r="F21" s="37"/>
      <c r="G21" s="37"/>
      <c r="H21" s="37"/>
      <c r="I21" s="37"/>
      <c r="J21" s="37"/>
    </row>
    <row r="22" spans="1:10">
      <c r="A22" s="92" t="s">
        <v>135</v>
      </c>
      <c r="B22" s="95"/>
      <c r="C22" s="95"/>
      <c r="D22" s="95"/>
      <c r="E22" s="95"/>
      <c r="F22" s="37"/>
      <c r="G22" s="37"/>
      <c r="H22" s="37"/>
      <c r="I22" s="37"/>
      <c r="J22" s="37"/>
    </row>
    <row r="23" spans="1:10">
      <c r="A23" s="104" t="s">
        <v>86</v>
      </c>
      <c r="B23" s="105"/>
      <c r="C23" s="95"/>
      <c r="D23" s="95"/>
      <c r="E23" s="95"/>
      <c r="F23" s="37"/>
      <c r="G23" s="37"/>
      <c r="H23" s="37"/>
      <c r="I23" s="37"/>
      <c r="J23" s="37"/>
    </row>
    <row r="24" spans="1:10">
      <c r="A24" s="104" t="s">
        <v>87</v>
      </c>
      <c r="B24" s="105"/>
      <c r="C24" s="95"/>
      <c r="D24" s="95"/>
      <c r="E24" s="95"/>
      <c r="F24" s="37"/>
      <c r="G24" s="37"/>
      <c r="H24" s="37"/>
      <c r="I24" s="37"/>
      <c r="J24" s="37"/>
    </row>
    <row r="25" spans="1:10">
      <c r="A25" s="39"/>
      <c r="B25" s="38"/>
      <c r="C25" s="36"/>
      <c r="D25" s="36"/>
      <c r="E25" s="37"/>
      <c r="F25" s="37"/>
      <c r="G25" s="37"/>
      <c r="H25" s="37"/>
      <c r="I25" s="37"/>
      <c r="J25" s="37"/>
    </row>
    <row r="26" spans="1:10">
      <c r="A26" s="37"/>
      <c r="B26" s="37"/>
      <c r="C26" s="37"/>
      <c r="D26" s="37"/>
      <c r="E26" s="37"/>
      <c r="F26" s="37"/>
      <c r="G26" s="37"/>
      <c r="H26" s="37"/>
      <c r="I26" s="37"/>
      <c r="J26" s="37"/>
    </row>
    <row r="27" spans="1:10">
      <c r="A27" s="40" t="s">
        <v>136</v>
      </c>
      <c r="B27" s="37"/>
      <c r="C27" s="37"/>
      <c r="D27" s="37"/>
      <c r="E27" s="37"/>
      <c r="F27" s="37"/>
      <c r="G27" s="37"/>
      <c r="H27" s="37"/>
      <c r="I27" s="37"/>
      <c r="J27" s="37"/>
    </row>
    <row r="28" spans="1:10">
      <c r="A28" s="40" t="s">
        <v>25</v>
      </c>
      <c r="B28" s="37"/>
      <c r="C28" s="37"/>
      <c r="D28" s="37"/>
      <c r="E28" s="37"/>
      <c r="F28" s="37"/>
      <c r="G28" s="37"/>
      <c r="H28" s="37"/>
      <c r="I28" s="37"/>
      <c r="J28" s="37"/>
    </row>
    <row r="29" spans="1:10">
      <c r="A29" s="40" t="s">
        <v>100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>
      <c r="A30" s="40" t="s">
        <v>99</v>
      </c>
      <c r="B30" s="37"/>
      <c r="C30" s="37"/>
      <c r="D30" s="37"/>
      <c r="E30" s="37"/>
      <c r="F30" s="37"/>
      <c r="G30" s="37"/>
      <c r="H30" s="37"/>
      <c r="I30" s="37"/>
      <c r="J30" s="37"/>
    </row>
    <row r="31" spans="1:10">
      <c r="A31" s="40" t="s">
        <v>89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>
      <c r="A32" s="40" t="s">
        <v>90</v>
      </c>
      <c r="B32" s="37"/>
      <c r="C32" s="37"/>
      <c r="D32" s="37"/>
      <c r="E32" s="37"/>
      <c r="F32" s="37"/>
      <c r="G32" s="37"/>
      <c r="H32" s="37"/>
      <c r="I32" s="37"/>
      <c r="J32" s="37"/>
    </row>
    <row r="33" spans="1:10">
      <c r="A33" s="40" t="s">
        <v>91</v>
      </c>
      <c r="B33" s="37"/>
      <c r="C33" s="37"/>
      <c r="D33" s="37"/>
      <c r="E33" s="37"/>
      <c r="F33" s="37"/>
      <c r="G33" s="37"/>
      <c r="H33" s="37"/>
      <c r="I33" s="37"/>
      <c r="J33" s="37"/>
    </row>
    <row r="34" spans="1:10">
      <c r="A34" s="40" t="s">
        <v>24</v>
      </c>
    </row>
  </sheetData>
  <phoneticPr fontId="10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K32"/>
  <sheetViews>
    <sheetView zoomScale="80" zoomScaleNormal="80" zoomScalePageLayoutView="80" workbookViewId="0">
      <selection activeCell="E27" sqref="E27"/>
    </sheetView>
  </sheetViews>
  <sheetFormatPr defaultColWidth="8.85546875" defaultRowHeight="15"/>
  <cols>
    <col min="1" max="1" width="39.28515625" customWidth="1"/>
    <col min="2" max="2" width="12.7109375" customWidth="1"/>
    <col min="3" max="3" width="36.7109375" customWidth="1"/>
    <col min="4" max="4" width="17.7109375" customWidth="1"/>
    <col min="5" max="5" width="20.42578125" bestFit="1" customWidth="1"/>
    <col min="6" max="9" width="17.42578125" bestFit="1" customWidth="1"/>
  </cols>
  <sheetData>
    <row r="1" spans="1:11" ht="19.5">
      <c r="A1" s="7"/>
      <c r="B1" s="192" t="s">
        <v>137</v>
      </c>
      <c r="C1" s="192"/>
      <c r="D1" s="12" t="s">
        <v>138</v>
      </c>
      <c r="E1" s="7"/>
      <c r="F1" s="7"/>
      <c r="G1" s="7"/>
      <c r="H1" s="7"/>
      <c r="I1" s="7"/>
    </row>
    <row r="2" spans="1:11" ht="19.5">
      <c r="A2" s="7"/>
      <c r="B2" s="7"/>
      <c r="C2" s="7"/>
      <c r="D2" s="13">
        <v>2007</v>
      </c>
      <c r="E2" s="13">
        <v>2008</v>
      </c>
      <c r="F2" s="13">
        <v>2009</v>
      </c>
      <c r="G2" s="13">
        <v>2010</v>
      </c>
      <c r="H2" s="13">
        <v>2011</v>
      </c>
      <c r="I2" s="13">
        <v>2012</v>
      </c>
      <c r="K2" t="s">
        <v>8</v>
      </c>
    </row>
    <row r="3" spans="1:11" ht="19.5">
      <c r="A3" s="7"/>
      <c r="B3" s="7"/>
      <c r="C3" s="7"/>
      <c r="D3" s="12"/>
      <c r="E3" s="7"/>
      <c r="F3" s="7"/>
      <c r="G3" s="7"/>
      <c r="H3" s="7"/>
      <c r="I3" s="7"/>
    </row>
    <row r="4" spans="1:11" ht="19.5">
      <c r="A4" s="7" t="s">
        <v>139</v>
      </c>
      <c r="B4" s="7"/>
      <c r="C4" s="7"/>
      <c r="D4" s="12">
        <v>0</v>
      </c>
      <c r="E4" s="7">
        <v>1</v>
      </c>
      <c r="F4" s="7">
        <v>2</v>
      </c>
      <c r="G4" s="7">
        <v>3</v>
      </c>
      <c r="H4" s="7">
        <v>4</v>
      </c>
      <c r="I4" s="7">
        <v>5</v>
      </c>
    </row>
    <row r="5" spans="1:11" ht="19.5">
      <c r="A5" s="7"/>
      <c r="B5" s="27"/>
      <c r="C5" s="7"/>
      <c r="D5" s="7"/>
      <c r="E5" s="7"/>
      <c r="F5" s="7"/>
      <c r="G5" s="7"/>
      <c r="H5" s="7"/>
      <c r="I5" s="7"/>
    </row>
    <row r="6" spans="1:11" ht="19.5">
      <c r="A6" s="7" t="s">
        <v>123</v>
      </c>
      <c r="B6" s="33">
        <v>0.06</v>
      </c>
      <c r="C6" s="7" t="s">
        <v>140</v>
      </c>
      <c r="D6" s="175">
        <f>'income statement &amp; assumptions'!L6</f>
        <v>16685.7</v>
      </c>
      <c r="E6" s="172"/>
      <c r="F6" s="172"/>
      <c r="G6" s="172"/>
      <c r="H6" s="172"/>
      <c r="I6" s="172"/>
      <c r="K6" t="s">
        <v>95</v>
      </c>
    </row>
    <row r="7" spans="1:11" ht="19.5">
      <c r="A7" s="7"/>
      <c r="B7" s="14"/>
      <c r="C7" s="7"/>
      <c r="D7" s="7"/>
      <c r="E7" s="22"/>
      <c r="F7" s="8"/>
      <c r="G7" s="8"/>
      <c r="H7" s="8"/>
      <c r="I7" s="8"/>
    </row>
    <row r="8" spans="1:11" ht="19.5">
      <c r="A8" s="193" t="s">
        <v>150</v>
      </c>
      <c r="B8" s="194"/>
      <c r="C8" s="194"/>
      <c r="D8" s="7"/>
      <c r="E8" s="7"/>
      <c r="F8" s="7"/>
      <c r="G8" s="7"/>
      <c r="H8" s="7"/>
      <c r="I8" s="7"/>
    </row>
    <row r="9" spans="1:11" ht="19.5">
      <c r="A9" s="5" t="s">
        <v>117</v>
      </c>
      <c r="B9" s="16">
        <f>'income statement &amp; assumptions'!M8</f>
        <v>0.58972053914429712</v>
      </c>
      <c r="C9" s="7" t="s">
        <v>141</v>
      </c>
      <c r="D9" s="176">
        <f>'income statement &amp; assumptions'!L8</f>
        <v>9839.9</v>
      </c>
      <c r="E9" s="173"/>
      <c r="F9" s="173"/>
      <c r="G9" s="173"/>
      <c r="H9" s="173"/>
      <c r="I9" s="173"/>
      <c r="K9" t="s">
        <v>92</v>
      </c>
    </row>
    <row r="10" spans="1:11" ht="19.5">
      <c r="A10" s="5" t="s">
        <v>124</v>
      </c>
      <c r="B10" s="16">
        <f>'income statement &amp; assumptions'!P9</f>
        <v>0.17811891826223952</v>
      </c>
      <c r="C10" s="7" t="s">
        <v>141</v>
      </c>
      <c r="D10" s="176">
        <f>'income statement &amp; assumptions'!L9</f>
        <v>2982.1</v>
      </c>
      <c r="E10" s="173"/>
      <c r="F10" s="173"/>
      <c r="G10" s="173"/>
      <c r="H10" s="173"/>
      <c r="I10" s="173"/>
    </row>
    <row r="11" spans="1:11" ht="19.5">
      <c r="A11" s="5" t="s">
        <v>125</v>
      </c>
      <c r="B11" s="16">
        <f>'income statement &amp; assumptions'!P10</f>
        <v>6.2436576913480854E-2</v>
      </c>
      <c r="C11" s="15" t="s">
        <v>141</v>
      </c>
      <c r="D11" s="6">
        <f>'income statement &amp; assumptions'!L10</f>
        <v>996.2</v>
      </c>
      <c r="E11" s="181">
        <f>$B$11*E6</f>
        <v>0</v>
      </c>
      <c r="F11" s="181">
        <f t="shared" ref="F11:I11" si="0">$B$11*F6</f>
        <v>0</v>
      </c>
      <c r="G11" s="181">
        <f t="shared" si="0"/>
        <v>0</v>
      </c>
      <c r="H11" s="181">
        <f t="shared" si="0"/>
        <v>0</v>
      </c>
      <c r="I11" s="181">
        <f t="shared" si="0"/>
        <v>0</v>
      </c>
    </row>
    <row r="12" spans="1:11" ht="19.5">
      <c r="A12" s="3"/>
      <c r="B12" s="17"/>
      <c r="C12" s="7"/>
      <c r="D12" s="7"/>
      <c r="E12" s="7"/>
      <c r="F12" s="7"/>
      <c r="G12" s="7"/>
      <c r="H12" s="7"/>
      <c r="I12" s="7"/>
    </row>
    <row r="13" spans="1:11" ht="19.5">
      <c r="A13" s="5" t="s">
        <v>151</v>
      </c>
      <c r="B13" s="3" t="s">
        <v>146</v>
      </c>
      <c r="C13" s="7"/>
      <c r="D13" s="174">
        <f>SUM(D9:D11)</f>
        <v>13818.2</v>
      </c>
      <c r="E13" s="173"/>
      <c r="F13" s="173"/>
      <c r="G13" s="173"/>
      <c r="H13" s="173"/>
      <c r="I13" s="173"/>
    </row>
    <row r="14" spans="1:11" ht="19.5">
      <c r="A14" s="7"/>
      <c r="B14" s="7"/>
      <c r="C14" s="7"/>
      <c r="D14" s="7"/>
      <c r="E14" s="7"/>
      <c r="F14" s="7"/>
      <c r="G14" s="7"/>
      <c r="H14" s="7"/>
      <c r="I14" s="7"/>
    </row>
    <row r="15" spans="1:11" ht="19.5">
      <c r="A15" s="18" t="s">
        <v>94</v>
      </c>
      <c r="B15" s="13"/>
      <c r="C15" s="13"/>
      <c r="D15" s="11">
        <f>'income statement &amp; assumptions'!L12</f>
        <v>2894</v>
      </c>
      <c r="E15" s="173"/>
      <c r="F15" s="173"/>
      <c r="G15" s="173"/>
      <c r="H15" s="173"/>
      <c r="I15" s="173"/>
    </row>
    <row r="16" spans="1:11" ht="19.5">
      <c r="A16" s="7"/>
      <c r="B16" s="7"/>
      <c r="C16" s="7"/>
      <c r="D16" s="7"/>
      <c r="E16" s="7"/>
      <c r="F16" s="7"/>
      <c r="G16" s="7"/>
      <c r="H16" s="7"/>
      <c r="I16" s="7"/>
    </row>
    <row r="17" spans="1:9" ht="19.5">
      <c r="A17" s="18" t="s">
        <v>126</v>
      </c>
      <c r="B17" s="19">
        <f>'income statement &amp; assumptions'!R25</f>
        <v>0.32610835985795894</v>
      </c>
      <c r="C17" s="13" t="s">
        <v>142</v>
      </c>
      <c r="D17" s="10">
        <f>'income statement &amp; assumptions'!L18</f>
        <v>969.8</v>
      </c>
      <c r="E17" s="10">
        <f>$B17*E15</f>
        <v>0</v>
      </c>
      <c r="F17" s="10">
        <f t="shared" ref="F17:I17" si="1">$B17*F15</f>
        <v>0</v>
      </c>
      <c r="G17" s="10">
        <f t="shared" si="1"/>
        <v>0</v>
      </c>
      <c r="H17" s="10">
        <f t="shared" si="1"/>
        <v>0</v>
      </c>
      <c r="I17" s="10">
        <f t="shared" si="1"/>
        <v>0</v>
      </c>
    </row>
    <row r="18" spans="1:9" ht="19.5">
      <c r="A18" s="7"/>
      <c r="B18" s="7"/>
      <c r="C18" s="7"/>
      <c r="D18" s="7"/>
      <c r="E18" s="7"/>
      <c r="F18" s="7"/>
      <c r="G18" s="7"/>
      <c r="H18" s="7"/>
      <c r="I18" s="7"/>
    </row>
    <row r="19" spans="1:9" ht="19.5">
      <c r="A19" s="18" t="s">
        <v>93</v>
      </c>
      <c r="B19" s="7"/>
      <c r="C19" s="7"/>
      <c r="D19" s="7"/>
      <c r="E19" s="7"/>
      <c r="F19" s="7"/>
      <c r="G19" s="7"/>
      <c r="H19" s="7"/>
      <c r="I19" s="7"/>
    </row>
    <row r="20" spans="1:9" ht="19.5">
      <c r="A20" s="5" t="s">
        <v>3</v>
      </c>
      <c r="B20" s="27"/>
      <c r="C20" s="27"/>
      <c r="D20" s="174"/>
      <c r="E20" s="173"/>
      <c r="F20" s="173"/>
      <c r="G20" s="173"/>
      <c r="H20" s="173"/>
      <c r="I20" s="173"/>
    </row>
    <row r="21" spans="1:9" ht="19.5">
      <c r="A21" s="5" t="s">
        <v>4</v>
      </c>
      <c r="B21" s="27"/>
      <c r="C21" s="27"/>
      <c r="D21" s="178"/>
      <c r="E21" s="177"/>
      <c r="F21" s="177"/>
      <c r="G21" s="177"/>
      <c r="H21" s="177"/>
      <c r="I21" s="177"/>
    </row>
    <row r="22" spans="1:9" ht="19.5">
      <c r="A22" s="5" t="s">
        <v>5</v>
      </c>
      <c r="B22" s="7"/>
      <c r="C22" s="7"/>
      <c r="D22" s="174"/>
      <c r="E22" s="173"/>
      <c r="F22" s="173"/>
      <c r="G22" s="173"/>
      <c r="H22" s="173"/>
      <c r="I22" s="173"/>
    </row>
    <row r="23" spans="1:9" ht="19.5">
      <c r="A23" s="5" t="s">
        <v>6</v>
      </c>
      <c r="B23" s="27"/>
      <c r="C23" s="27"/>
      <c r="D23" s="174"/>
      <c r="E23" s="173"/>
      <c r="F23" s="173"/>
      <c r="G23" s="173"/>
      <c r="H23" s="173"/>
      <c r="I23" s="173"/>
    </row>
    <row r="24" spans="1:9" ht="19.5">
      <c r="A24" s="5"/>
      <c r="B24" s="27"/>
      <c r="C24" s="27"/>
      <c r="D24" s="174"/>
      <c r="E24" s="174"/>
      <c r="F24" s="174"/>
      <c r="G24" s="174"/>
      <c r="H24" s="174"/>
      <c r="I24" s="174"/>
    </row>
    <row r="25" spans="1:9" ht="19.5">
      <c r="A25" s="5" t="s">
        <v>0</v>
      </c>
      <c r="B25" s="20">
        <f>'income statement &amp; assumptions'!P26</f>
        <v>6.1304912536446043E-2</v>
      </c>
      <c r="C25" s="7" t="s">
        <v>143</v>
      </c>
      <c r="D25" s="21">
        <f>'income statement &amp; assumptions'!L26</f>
        <v>996.2</v>
      </c>
      <c r="E25" s="21">
        <f>MAX($B$25*E6,E22)</f>
        <v>0</v>
      </c>
      <c r="F25" s="21">
        <f t="shared" ref="F25:I25" si="2">MAX($B$25*F6,F22)</f>
        <v>0</v>
      </c>
      <c r="G25" s="21">
        <f t="shared" si="2"/>
        <v>0</v>
      </c>
      <c r="H25" s="21">
        <f t="shared" si="2"/>
        <v>0</v>
      </c>
      <c r="I25" s="21">
        <f t="shared" si="2"/>
        <v>0</v>
      </c>
    </row>
    <row r="26" spans="1:9" ht="19.5">
      <c r="A26" s="4" t="s">
        <v>1</v>
      </c>
      <c r="B26" s="20">
        <f>'income statement &amp; assumptions'!P27</f>
        <v>0.51207928969646899</v>
      </c>
      <c r="C26" s="27" t="s">
        <v>2</v>
      </c>
      <c r="D26" s="21">
        <f>'income statement &amp; assumptions'!L27-'income statement &amp; assumptions'!J27</f>
        <v>496</v>
      </c>
      <c r="E26" s="21">
        <f>$B$26*(E6-D6)</f>
        <v>-8544.4014040883721</v>
      </c>
      <c r="F26" s="21">
        <f t="shared" ref="F26:I26" si="3">$B$26*(F6-E6)</f>
        <v>0</v>
      </c>
      <c r="G26" s="21">
        <f t="shared" si="3"/>
        <v>0</v>
      </c>
      <c r="H26" s="21">
        <f t="shared" si="3"/>
        <v>0</v>
      </c>
      <c r="I26" s="21">
        <f t="shared" si="3"/>
        <v>0</v>
      </c>
    </row>
    <row r="27" spans="1:9" ht="19.5">
      <c r="A27" s="7"/>
      <c r="B27" s="7"/>
      <c r="C27" s="7"/>
      <c r="D27" s="7"/>
      <c r="E27" s="7"/>
      <c r="F27" s="7"/>
      <c r="G27" s="7"/>
      <c r="H27" s="7"/>
      <c r="I27" s="7"/>
    </row>
    <row r="28" spans="1:9" ht="19.5">
      <c r="A28" s="18" t="s">
        <v>7</v>
      </c>
      <c r="B28" s="7"/>
      <c r="C28" s="7"/>
      <c r="D28" s="11"/>
      <c r="E28" s="173"/>
      <c r="F28" s="173"/>
      <c r="G28" s="173"/>
      <c r="H28" s="173"/>
      <c r="I28" s="173"/>
    </row>
    <row r="29" spans="1:9" ht="19.5">
      <c r="A29" s="7"/>
      <c r="B29" s="7"/>
      <c r="C29" s="7"/>
      <c r="D29" s="7"/>
      <c r="E29" s="7"/>
      <c r="F29" s="7"/>
      <c r="G29" s="7"/>
      <c r="H29" s="7"/>
      <c r="I29" s="7"/>
    </row>
    <row r="30" spans="1:9" ht="19.5">
      <c r="A30" s="7"/>
      <c r="B30" s="7"/>
      <c r="C30" s="7"/>
      <c r="D30" s="7"/>
      <c r="E30" s="7"/>
      <c r="F30" s="7"/>
      <c r="G30" s="7"/>
      <c r="H30" s="7"/>
      <c r="I30" s="7"/>
    </row>
    <row r="31" spans="1:9" ht="19.5">
      <c r="A31" s="7"/>
      <c r="B31" s="7"/>
      <c r="C31" s="7"/>
      <c r="D31" s="7"/>
      <c r="E31" s="7"/>
      <c r="F31" s="7"/>
      <c r="G31" s="7"/>
      <c r="H31" s="7"/>
      <c r="I31" s="7"/>
    </row>
    <row r="32" spans="1:9" ht="19.5">
      <c r="A32" s="7"/>
      <c r="B32" s="7"/>
      <c r="C32" s="7"/>
      <c r="D32" s="7"/>
      <c r="E32" s="7"/>
      <c r="F32" s="7"/>
      <c r="G32" s="7"/>
      <c r="H32" s="7"/>
      <c r="I32" s="7"/>
    </row>
  </sheetData>
  <mergeCells count="2">
    <mergeCell ref="B1:C1"/>
    <mergeCell ref="A8:C8"/>
  </mergeCells>
  <phoneticPr fontId="10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O49"/>
  <sheetViews>
    <sheetView zoomScale="80" zoomScaleNormal="80" zoomScalePageLayoutView="80" workbookViewId="0">
      <selection activeCell="G21" sqref="G21"/>
    </sheetView>
  </sheetViews>
  <sheetFormatPr defaultColWidth="8.85546875" defaultRowHeight="15"/>
  <cols>
    <col min="1" max="1" width="5.42578125" customWidth="1"/>
    <col min="2" max="2" width="44" customWidth="1"/>
    <col min="3" max="3" width="19.7109375" customWidth="1"/>
    <col min="4" max="4" width="17.28515625" customWidth="1"/>
    <col min="5" max="5" width="21.28515625" customWidth="1"/>
    <col min="6" max="7" width="17" customWidth="1"/>
    <col min="8" max="8" width="19.85546875" customWidth="1"/>
    <col min="9" max="13" width="14.7109375" customWidth="1"/>
  </cols>
  <sheetData>
    <row r="1" spans="1:15" ht="19.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s="163" customFormat="1" ht="19.5">
      <c r="A2" s="170"/>
      <c r="B2" s="170" t="s">
        <v>27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1:15" ht="19.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19.5">
      <c r="A4" s="27"/>
      <c r="B4" s="27" t="s">
        <v>51</v>
      </c>
      <c r="C4" s="16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19.5">
      <c r="A5" s="7"/>
      <c r="B5" s="7" t="s">
        <v>144</v>
      </c>
      <c r="C5" s="109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9.5">
      <c r="A6" s="7"/>
      <c r="B6" s="27" t="s">
        <v>10</v>
      </c>
      <c r="C6" s="16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19.5">
      <c r="A7" s="7"/>
      <c r="B7" s="27" t="s">
        <v>102</v>
      </c>
      <c r="C7" s="110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ht="19.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19.5">
      <c r="A9" s="7"/>
      <c r="B9" s="27" t="s">
        <v>49</v>
      </c>
      <c r="C9" s="7">
        <v>2007</v>
      </c>
      <c r="D9" s="7">
        <v>2008</v>
      </c>
      <c r="E9" s="27">
        <v>2009</v>
      </c>
      <c r="F9" s="27">
        <v>2010</v>
      </c>
      <c r="G9" s="27">
        <v>2011</v>
      </c>
      <c r="H9" s="7">
        <v>2012</v>
      </c>
      <c r="I9" s="7"/>
    </row>
    <row r="10" spans="1:15" ht="19.5">
      <c r="A10" s="7"/>
      <c r="B10" s="27" t="s">
        <v>50</v>
      </c>
      <c r="C10" s="7">
        <v>0</v>
      </c>
      <c r="D10" s="7">
        <v>1</v>
      </c>
      <c r="E10" s="7">
        <v>2</v>
      </c>
      <c r="F10" s="7">
        <v>3</v>
      </c>
      <c r="G10" s="7">
        <v>4</v>
      </c>
      <c r="H10" s="7">
        <v>5</v>
      </c>
      <c r="I10" s="7"/>
    </row>
    <row r="11" spans="1:15" ht="19.5">
      <c r="A11" s="7"/>
      <c r="B11" s="27" t="s">
        <v>47</v>
      </c>
      <c r="C11" s="7"/>
      <c r="D11" s="106"/>
      <c r="E11" s="106"/>
      <c r="F11" s="106"/>
      <c r="G11" s="106"/>
      <c r="H11" s="106"/>
      <c r="I11" s="7"/>
    </row>
    <row r="12" spans="1:15" ht="19.5">
      <c r="A12" s="7"/>
      <c r="B12" s="27" t="s">
        <v>64</v>
      </c>
      <c r="C12" s="7"/>
      <c r="D12" s="9"/>
      <c r="E12" s="9"/>
      <c r="F12" s="9"/>
      <c r="G12" s="27"/>
      <c r="H12" s="182"/>
      <c r="I12" s="9"/>
      <c r="J12" s="9"/>
      <c r="K12" s="9"/>
      <c r="L12" s="9"/>
      <c r="M12" s="9"/>
      <c r="N12" s="7"/>
      <c r="O12" s="7"/>
    </row>
    <row r="13" spans="1:15" ht="19.5">
      <c r="A13" s="27"/>
      <c r="B13" s="27" t="s">
        <v>48</v>
      </c>
      <c r="C13" s="27"/>
      <c r="D13" s="171"/>
      <c r="E13" s="171"/>
      <c r="F13" s="171"/>
      <c r="G13" s="171"/>
      <c r="H13" s="171"/>
      <c r="I13" s="9"/>
      <c r="J13" s="9"/>
      <c r="K13" s="9"/>
      <c r="L13" s="9"/>
      <c r="M13" s="9"/>
      <c r="N13" s="27"/>
      <c r="O13" s="27"/>
    </row>
    <row r="14" spans="1:15" ht="19.5">
      <c r="A14" s="7"/>
      <c r="B14" s="27"/>
      <c r="C14" s="27"/>
      <c r="D14" s="9"/>
      <c r="E14" s="9"/>
      <c r="F14" s="25"/>
      <c r="G14" s="25"/>
      <c r="H14" s="9"/>
      <c r="I14" s="9"/>
      <c r="J14" s="9"/>
      <c r="K14" s="9"/>
      <c r="L14" s="9"/>
      <c r="M14" s="9"/>
      <c r="N14" s="7"/>
      <c r="O14" s="7"/>
    </row>
    <row r="15" spans="1:15" ht="19.5">
      <c r="A15" s="7"/>
      <c r="B15" s="27" t="s">
        <v>65</v>
      </c>
      <c r="C15" s="168"/>
      <c r="D15" s="24"/>
      <c r="E15" s="9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ht="21.95" customHeight="1">
      <c r="A16" s="7"/>
      <c r="B16" s="27" t="s">
        <v>68</v>
      </c>
      <c r="C16" s="168"/>
      <c r="D16" s="24"/>
      <c r="E16" s="9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ht="19.5">
      <c r="A17" s="7"/>
      <c r="B17" s="27" t="s">
        <v>66</v>
      </c>
      <c r="C17" s="169"/>
      <c r="D17" s="9"/>
      <c r="E17" s="9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ht="19.5">
      <c r="A18" s="7"/>
      <c r="B18" s="27" t="s">
        <v>69</v>
      </c>
      <c r="C18" s="106"/>
      <c r="D18" s="9"/>
      <c r="E18" s="9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21.75">
      <c r="A19" s="7"/>
      <c r="B19" s="27"/>
      <c r="C19" s="26"/>
      <c r="D19" s="26"/>
      <c r="E19" s="26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19.5">
      <c r="A20" s="7"/>
      <c r="B20" s="7"/>
      <c r="C20" s="22"/>
      <c r="D20" s="22"/>
      <c r="E20" s="9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9.5">
      <c r="A21" s="7"/>
      <c r="B21" s="7"/>
      <c r="C21" s="22"/>
      <c r="D21" s="22"/>
      <c r="E21" s="9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ht="19.5">
      <c r="A22" s="7"/>
      <c r="B22" s="7"/>
      <c r="C22" s="22"/>
      <c r="D22" s="22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9.5">
      <c r="A23" s="7"/>
      <c r="B23" s="7"/>
      <c r="C23" s="22"/>
      <c r="D23" s="22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ht="19.5">
      <c r="A24" s="7"/>
      <c r="B24" s="7"/>
      <c r="C24" s="22"/>
      <c r="D24" s="180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ht="19.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ht="19.5">
      <c r="A26" s="7"/>
      <c r="B26" s="7"/>
      <c r="C26" s="9"/>
      <c r="D26" s="7"/>
      <c r="E26" s="180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ht="19.5">
      <c r="A27" s="7"/>
      <c r="B27" s="7"/>
      <c r="C27" s="9"/>
      <c r="D27" s="7"/>
      <c r="E27" s="7"/>
      <c r="F27" s="15"/>
      <c r="G27" s="15"/>
      <c r="H27" s="15"/>
      <c r="I27" s="15"/>
      <c r="J27" s="15"/>
      <c r="K27" s="15"/>
      <c r="L27" s="15"/>
      <c r="M27" s="15"/>
      <c r="N27" s="7"/>
      <c r="O27" s="7"/>
    </row>
    <row r="28" spans="1:15" ht="19.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ht="19.5">
      <c r="A29" s="7"/>
      <c r="B29" s="7"/>
      <c r="C29" s="7"/>
      <c r="D29" s="7"/>
      <c r="E29" s="7"/>
      <c r="F29" s="14"/>
      <c r="G29" s="14"/>
      <c r="H29" s="14"/>
      <c r="I29" s="14"/>
      <c r="J29" s="14"/>
      <c r="K29" s="14"/>
      <c r="L29" s="14"/>
      <c r="M29" s="14"/>
      <c r="N29" s="7"/>
      <c r="O29" s="7"/>
    </row>
    <row r="30" spans="1:15" ht="19.5">
      <c r="A30" s="7"/>
      <c r="B30" s="7"/>
      <c r="C30" s="7"/>
      <c r="D30" s="7"/>
      <c r="E30" s="7"/>
      <c r="F30" s="9"/>
      <c r="G30" s="9"/>
      <c r="H30" s="9"/>
      <c r="I30" s="9"/>
      <c r="J30" s="9"/>
      <c r="K30" s="9"/>
      <c r="L30" s="9"/>
      <c r="M30" s="9"/>
      <c r="N30" s="7"/>
      <c r="O30" s="7"/>
    </row>
    <row r="31" spans="1:15" ht="19.5">
      <c r="A31" s="7"/>
      <c r="B31" s="7"/>
      <c r="C31" s="7"/>
      <c r="D31" s="7"/>
      <c r="E31" s="7"/>
      <c r="F31" s="9"/>
      <c r="G31" s="9"/>
      <c r="H31" s="9"/>
      <c r="I31" s="9"/>
      <c r="J31" s="9"/>
      <c r="K31" s="9"/>
      <c r="L31" s="9"/>
      <c r="M31" s="9"/>
      <c r="N31" s="7"/>
      <c r="O31" s="7"/>
    </row>
    <row r="32" spans="1:15" ht="19.5">
      <c r="A32" s="7"/>
      <c r="B32" s="7"/>
      <c r="C32" s="23"/>
      <c r="D32" s="7"/>
      <c r="E32" s="7"/>
      <c r="F32" s="9"/>
      <c r="G32" s="9"/>
      <c r="H32" s="9"/>
      <c r="I32" s="9"/>
      <c r="J32" s="9"/>
      <c r="K32" s="9"/>
      <c r="L32" s="9"/>
      <c r="M32" s="9"/>
      <c r="N32" s="7"/>
      <c r="O32" s="7"/>
    </row>
    <row r="33" spans="1:15" ht="19.5">
      <c r="A33" s="7"/>
      <c r="B33" s="7"/>
      <c r="C33" s="8"/>
      <c r="D33" s="7"/>
      <c r="E33" s="7"/>
      <c r="F33" s="25"/>
      <c r="G33" s="25"/>
      <c r="H33" s="9"/>
      <c r="I33" s="9"/>
      <c r="J33" s="9"/>
      <c r="K33" s="9"/>
      <c r="L33" s="9"/>
      <c r="M33" s="9"/>
      <c r="N33" s="7"/>
      <c r="O33" s="7"/>
    </row>
    <row r="34" spans="1:15" ht="19.5">
      <c r="A34" s="7"/>
      <c r="B34" s="7"/>
      <c r="C34" s="7"/>
      <c r="D34" s="7"/>
      <c r="E34" s="7"/>
      <c r="F34" s="12"/>
      <c r="G34" s="24"/>
      <c r="H34" s="9"/>
      <c r="I34" s="9"/>
      <c r="J34" s="9"/>
      <c r="K34" s="9"/>
      <c r="L34" s="9"/>
      <c r="M34" s="9"/>
      <c r="N34" s="7"/>
      <c r="O34" s="7"/>
    </row>
    <row r="35" spans="1:15" ht="19.5">
      <c r="A35" s="7"/>
      <c r="B35" s="7"/>
      <c r="C35" s="7"/>
      <c r="D35" s="7"/>
      <c r="E35" s="15"/>
      <c r="F35" s="9"/>
      <c r="G35" s="9"/>
      <c r="H35" s="7"/>
      <c r="I35" s="7"/>
      <c r="J35" s="7"/>
      <c r="K35" s="7"/>
      <c r="L35" s="7"/>
      <c r="M35" s="7"/>
      <c r="N35" s="7"/>
      <c r="O35" s="7"/>
    </row>
    <row r="36" spans="1:15" ht="19.5">
      <c r="A36" s="7"/>
      <c r="B36" s="7"/>
      <c r="C36" s="7"/>
      <c r="D36" s="7"/>
      <c r="E36" s="7"/>
      <c r="F36" s="9"/>
      <c r="G36" s="9"/>
      <c r="H36" s="7"/>
      <c r="I36" s="7"/>
      <c r="J36" s="7"/>
      <c r="K36" s="7"/>
      <c r="L36" s="7"/>
      <c r="M36" s="7"/>
      <c r="N36" s="7"/>
      <c r="O36" s="7"/>
    </row>
    <row r="37" spans="1:15" ht="21.75">
      <c r="A37" s="7"/>
      <c r="B37" s="7"/>
      <c r="C37" s="14"/>
      <c r="D37" s="14"/>
      <c r="E37" s="14"/>
      <c r="F37" s="26"/>
      <c r="G37" s="26"/>
      <c r="H37" s="7"/>
      <c r="I37" s="7"/>
      <c r="J37" s="7"/>
      <c r="K37" s="7"/>
      <c r="L37" s="7"/>
      <c r="M37" s="7"/>
      <c r="N37" s="7"/>
      <c r="O37" s="7"/>
    </row>
    <row r="38" spans="1:15" ht="19.5">
      <c r="A38" s="7"/>
      <c r="B38" s="7"/>
      <c r="C38" s="7"/>
      <c r="D38" s="108"/>
      <c r="E38" s="9"/>
      <c r="F38" s="22"/>
      <c r="G38" s="22"/>
      <c r="H38" s="7"/>
      <c r="I38" s="7"/>
      <c r="J38" s="7"/>
      <c r="K38" s="7"/>
      <c r="L38" s="7"/>
      <c r="M38" s="7"/>
      <c r="N38" s="7"/>
      <c r="O38" s="7"/>
    </row>
    <row r="39" spans="1:15" ht="19.5">
      <c r="A39" s="7"/>
      <c r="B39" s="7"/>
      <c r="C39" s="7"/>
      <c r="D39" s="9"/>
      <c r="E39" s="9"/>
      <c r="F39" s="22"/>
      <c r="G39" s="22"/>
      <c r="H39" s="7"/>
      <c r="I39" s="7"/>
      <c r="J39" s="7"/>
      <c r="K39" s="7"/>
      <c r="L39" s="7"/>
      <c r="M39" s="7"/>
      <c r="N39" s="7"/>
      <c r="O39" s="7"/>
    </row>
    <row r="40" spans="1:15" ht="19.5">
      <c r="A40" s="7"/>
      <c r="B40" s="7"/>
      <c r="C40" s="12"/>
      <c r="D40" s="24"/>
      <c r="E40" s="9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ht="19.5">
      <c r="A41" s="7"/>
      <c r="B41" s="7"/>
      <c r="C41" s="25"/>
      <c r="D41" s="25"/>
      <c r="E41" s="9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ht="19.5">
      <c r="B42" s="7"/>
      <c r="C42" s="12"/>
      <c r="D42" s="24"/>
      <c r="E42" s="9"/>
    </row>
    <row r="43" spans="1:15" ht="19.5">
      <c r="B43" s="7"/>
      <c r="C43" s="9"/>
      <c r="D43" s="9"/>
      <c r="E43" s="9"/>
    </row>
    <row r="44" spans="1:15" ht="19.5">
      <c r="B44" s="7"/>
      <c r="C44" s="9"/>
      <c r="D44" s="9"/>
      <c r="E44" s="9"/>
    </row>
    <row r="45" spans="1:15" ht="21.75">
      <c r="B45" s="7"/>
      <c r="C45" s="26"/>
      <c r="D45" s="26"/>
      <c r="E45" s="26"/>
    </row>
    <row r="46" spans="1:15" ht="19.5">
      <c r="B46" s="7"/>
      <c r="C46" s="22"/>
      <c r="D46" s="22"/>
      <c r="E46" s="9"/>
    </row>
    <row r="47" spans="1:15" ht="19.5">
      <c r="B47" s="7"/>
      <c r="C47" s="22"/>
      <c r="D47" s="22"/>
      <c r="E47" s="9"/>
    </row>
    <row r="48" spans="1:15" ht="19.5">
      <c r="B48" s="7"/>
      <c r="C48" s="7"/>
      <c r="D48" s="7"/>
      <c r="E48" s="7"/>
    </row>
    <row r="49" spans="2:5" ht="19.5">
      <c r="B49" s="7"/>
      <c r="C49" s="7"/>
      <c r="D49" s="7"/>
      <c r="E49" s="7"/>
    </row>
  </sheetData>
  <phoneticPr fontId="10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Balance Sheet</vt:lpstr>
      <vt:lpstr>income statement &amp; assumptions</vt:lpstr>
      <vt:lpstr>Other Info</vt:lpstr>
      <vt:lpstr>WACC</vt:lpstr>
      <vt:lpstr>cash flow projection</vt:lpstr>
      <vt:lpstr>Valuation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Sherrie Church</dc:creator>
  <cp:lastModifiedBy>dell</cp:lastModifiedBy>
  <cp:lastPrinted>2013-03-22T16:27:53Z</cp:lastPrinted>
  <dcterms:created xsi:type="dcterms:W3CDTF">2013-02-26T17:59:58Z</dcterms:created>
  <dcterms:modified xsi:type="dcterms:W3CDTF">2014-11-25T03:50:37Z</dcterms:modified>
</cp:coreProperties>
</file>